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25"/>
  <workbookPr/>
  <mc:AlternateContent xmlns:mc="http://schemas.openxmlformats.org/markup-compatibility/2006">
    <mc:Choice Requires="x15">
      <x15ac:absPath xmlns:x15ac="http://schemas.microsoft.com/office/spreadsheetml/2010/11/ac" url="C:\Users\shukl\Downloads\"/>
    </mc:Choice>
  </mc:AlternateContent>
  <xr:revisionPtr revIDLastSave="0" documentId="13_ncr:1_{6CE9FC86-1F52-4695-8A18-3EE45E9A6334}" xr6:coauthVersionLast="47" xr6:coauthVersionMax="47" xr10:uidLastSave="{00000000-0000-0000-0000-000000000000}"/>
  <bookViews>
    <workbookView xWindow="-108" yWindow="-108" windowWidth="23256" windowHeight="12456" tabRatio="775" xr2:uid="{00000000-000D-0000-FFFF-FFFF00000000}"/>
  </bookViews>
  <sheets>
    <sheet name="Dashboard" sheetId="1" r:id="rId1"/>
    <sheet name="Schools_Master" sheetId="2" r:id="rId2"/>
    <sheet name="Infrastructure_Assessment" sheetId="3" r:id="rId3"/>
    <sheet name="Project_Monitoring" sheetId="4" r:id="rId4"/>
    <sheet name="Helper" sheetId="6" r:id="rId5"/>
  </sheets>
  <definedNames>
    <definedName name="SchoolIDs">Schools_Master!$A$2:INDEX(Schools_Master!$A:$A,COUNTA(Schools_Master!$A:$A))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6" l="1" a="1"/>
  <c r="B12" i="6"/>
  <c r="B13" i="6"/>
  <c r="B14" i="6"/>
  <c r="B15" i="6"/>
  <c r="B16" i="6"/>
  <c r="C4" i="4"/>
  <c r="C3" i="4"/>
  <c r="F3" i="6"/>
  <c r="F4" i="6"/>
  <c r="F2" i="6"/>
  <c r="U6" i="1"/>
  <c r="U5" i="1"/>
  <c r="U3" i="1"/>
  <c r="U2" i="1"/>
  <c r="C2" i="4"/>
  <c r="P3" i="3"/>
  <c r="P4" i="3"/>
  <c r="P5" i="3"/>
  <c r="P6" i="3"/>
  <c r="P2" i="3"/>
  <c r="I3" i="3"/>
  <c r="O3" i="3" s="1"/>
  <c r="I4" i="3"/>
  <c r="O4" i="3" s="1"/>
  <c r="I5" i="3"/>
  <c r="O5" i="3" s="1"/>
  <c r="I6" i="3"/>
  <c r="O6" i="3" s="1"/>
  <c r="I2" i="3"/>
  <c r="O2" i="3" s="1"/>
  <c r="H3" i="3"/>
  <c r="H4" i="3"/>
  <c r="K4" i="3" s="1"/>
  <c r="H5" i="3"/>
  <c r="K5" i="3" s="1"/>
  <c r="H6" i="3"/>
  <c r="K6" i="3" s="1"/>
  <c r="B5" i="6" s="1"/>
  <c r="H2" i="3"/>
  <c r="K2" i="3" s="1"/>
  <c r="D2" i="3"/>
  <c r="D3" i="3"/>
  <c r="D4" i="3"/>
  <c r="D5" i="3"/>
  <c r="D6" i="3"/>
  <c r="F11" i="6" l="1"/>
  <c r="F12" i="6"/>
  <c r="F13" i="6"/>
  <c r="F14" i="6"/>
  <c r="F15" i="6"/>
  <c r="K3" i="3"/>
  <c r="U7" i="1"/>
  <c r="B4" i="6" l="1"/>
  <c r="U4" i="1"/>
  <c r="B3" i="6"/>
  <c r="B2" i="6"/>
  <c r="B6" i="6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<sst xmlns="http://schemas.openxmlformats.org/spreadsheetml/2006/main" count="131" uniqueCount="91">
  <si>
    <t>School ID</t>
  </si>
  <si>
    <t>School Name</t>
  </si>
  <si>
    <t>School Level</t>
  </si>
  <si>
    <t>Barangay</t>
  </si>
  <si>
    <t>Municipality</t>
  </si>
  <si>
    <t>School Head</t>
  </si>
  <si>
    <t>Contact No</t>
  </si>
  <si>
    <t>Assessment ID</t>
  </si>
  <si>
    <t>Infrastructure Type</t>
  </si>
  <si>
    <t>Existing Qty</t>
  </si>
  <si>
    <t>Functional Qty</t>
  </si>
  <si>
    <t>Needs Repair Qty</t>
  </si>
  <si>
    <t>Condemned Qty</t>
  </si>
  <si>
    <t>Estimated Cost</t>
  </si>
  <si>
    <t>Remarks</t>
  </si>
  <si>
    <t>Project ID</t>
  </si>
  <si>
    <t>Project Description</t>
  </si>
  <si>
    <t>Status</t>
  </si>
  <si>
    <t>Funding Source</t>
  </si>
  <si>
    <t>Budget Approved</t>
  </si>
  <si>
    <t>Start Date</t>
  </si>
  <si>
    <t>Completion Date</t>
  </si>
  <si>
    <t>Classroom</t>
  </si>
  <si>
    <t>Critical</t>
  </si>
  <si>
    <t>Pending</t>
  </si>
  <si>
    <t>Elementary</t>
  </si>
  <si>
    <t>Water Facility</t>
  </si>
  <si>
    <t>High</t>
  </si>
  <si>
    <t>Approved</t>
  </si>
  <si>
    <t>LGU</t>
  </si>
  <si>
    <t>Junior High</t>
  </si>
  <si>
    <t>Toilet</t>
  </si>
  <si>
    <t>Medium</t>
  </si>
  <si>
    <t>Ongoing</t>
  </si>
  <si>
    <t>NGO</t>
  </si>
  <si>
    <t>Furniture</t>
  </si>
  <si>
    <t>Low</t>
  </si>
  <si>
    <t>Completed</t>
  </si>
  <si>
    <t>Private Donor</t>
  </si>
  <si>
    <t>Roof</t>
  </si>
  <si>
    <t>SCH001</t>
  </si>
  <si>
    <t>DRT Elementary School</t>
  </si>
  <si>
    <t>Poblacion</t>
  </si>
  <si>
    <t>DRT</t>
  </si>
  <si>
    <t>Maria Santos</t>
  </si>
  <si>
    <t>SCH002</t>
  </si>
  <si>
    <t>Sapang Bulak ES</t>
  </si>
  <si>
    <t>Sapang Bulak</t>
  </si>
  <si>
    <t>Juan Cruz</t>
  </si>
  <si>
    <t>SCH003</t>
  </si>
  <si>
    <t>Kalawakan ES</t>
  </si>
  <si>
    <t>Kalawakan</t>
  </si>
  <si>
    <t>Ana Reyes</t>
  </si>
  <si>
    <t>SCH004</t>
  </si>
  <si>
    <t>Camachile ES</t>
  </si>
  <si>
    <t>Camachile</t>
  </si>
  <si>
    <t>Pedro Garcia</t>
  </si>
  <si>
    <t>SCH005</t>
  </si>
  <si>
    <t>Jose Ramos</t>
  </si>
  <si>
    <t>School Type</t>
  </si>
  <si>
    <t>Total Enrollment</t>
  </si>
  <si>
    <t>Urban</t>
  </si>
  <si>
    <t>Rural</t>
  </si>
  <si>
    <t>Remote</t>
  </si>
  <si>
    <t>Assessment Date</t>
  </si>
  <si>
    <t>AS001</t>
  </si>
  <si>
    <t>AS002</t>
  </si>
  <si>
    <t>AS003</t>
  </si>
  <si>
    <t>AS004</t>
  </si>
  <si>
    <t>AS005</t>
  </si>
  <si>
    <t>Last Updated By</t>
  </si>
  <si>
    <t>Repair %</t>
  </si>
  <si>
    <t>Condemned %</t>
  </si>
  <si>
    <t>Condition %</t>
  </si>
  <si>
    <t>Assessment Priority</t>
  </si>
  <si>
    <t>PJ001</t>
  </si>
  <si>
    <t>Classroom Roof Repair</t>
  </si>
  <si>
    <t>PROJECT INSPECT
Infrastructure Needs &amp; School Physical Environment Consolidated Tracker</t>
  </si>
  <si>
    <t>TOTAL SCHOOLS</t>
  </si>
  <si>
    <t>ASSESSMENTS</t>
  </si>
  <si>
    <t>CRITICAL</t>
  </si>
  <si>
    <t>ACTIVE PROJECTS</t>
  </si>
  <si>
    <t>TOTAL BUDGET</t>
  </si>
  <si>
    <t>INFRA HEALTH</t>
  </si>
  <si>
    <t>Priority</t>
  </si>
  <si>
    <t>Count</t>
  </si>
  <si>
    <t>PJ002</t>
  </si>
  <si>
    <t>Toilet Repair</t>
  </si>
  <si>
    <t>PJ003</t>
  </si>
  <si>
    <t>Budget</t>
  </si>
  <si>
    <t>DRT National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</si>
</sst>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[$$-409]* #,##0.00_ ;_-[$$-409]* \-#,##0.00\ ;_-[$$-409]* &quot;-&quot;??_ ;_-@_ "/>
    <numFmt numFmtId="174" formatCode="_-[$$-409]* #,##0_ ;_-[$$-409]* \-#,##0\ ;_-[$$-409]* &quot;-&quot;??_ ;_-@_ "/>
    <numFmt numFmtId="179" formatCode="_-[$£-809]* #,##0.00_-;\-[$£-809]* #,##0.00_-;_-[$£-809]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15" fontId="0" fillId="0" borderId="0" xfId="0" applyNumberFormat="1" applyAlignment="1">
      <alignment horizontal="left" vertical="center" wrapText="1"/>
    </xf>
    <xf numFmtId="9" fontId="0" fillId="0" borderId="0" xfId="1" applyFont="1" applyAlignment="1">
      <alignment horizontal="left" vertical="center" wrapText="1"/>
    </xf>
    <xf numFmtId="10" fontId="0" fillId="0" borderId="0" xfId="1" applyNumberFormat="1" applyFont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NumberFormat="1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79" fontId="0" fillId="0" borderId="0" xfId="1" applyNumberFormat="1" applyFont="1"/>
    <xf numFmtId="0" fontId="4" fillId="0" borderId="0" xfId="0" applyFont="1"/>
    <xf numFmtId="0" fontId="4" fillId="0" borderId="0" xfId="0" applyFont="1" applyAlignment="1">
      <alignment horizontal="center" vertical="center"/>
    </xf>
    <xf numFmtId="174" fontId="4" fillId="0" borderId="0" xfId="0" applyNumberFormat="1" applyFont="1" applyAlignment="1">
      <alignment horizontal="center" vertical="center"/>
    </xf>
    <xf numFmtId="9" fontId="4" fillId="0" borderId="0" xfId="1" applyFont="1" applyAlignment="1">
      <alignment horizontal="center" vertical="center"/>
    </xf>
  </cellXfs>
  <cellStyles count="2">
    <cellStyle name="Normal" xfId="0" builtinId="0"/>
    <cellStyle name="Percent" xfId="1" builtinId="5"/>
  </cellStyles>
  <dxfs count="55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 tint="-4.9989318521683403E-2"/>
      </font>
      <fill>
        <patternFill>
          <bgColor rgb="FF00B05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 tint="-0.14996795556505021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 tint="-4.9989318521683403E-2"/>
      </font>
      <fill>
        <patternFill>
          <bgColor rgb="FF00B05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C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numFmt numFmtId="164" formatCode="_-[$$-409]* #,##0.00_ ;_-[$$-409]* \-#,##0.00\ ;_-[$$-409]* &quot;-&quot;??_ ;_-@_ "/>
      <alignment horizontal="center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0" formatCode="General"/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0" formatCode="General"/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0" formatCode="General"/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164" formatCode="_-[$$-409]* #,##0.00_ ;_-[$$-409]* \-#,##0.00\ ;_-[$$-409]* &quot;-&quot;??_ ;_-@_ "/>
      <alignment horizontal="left" vertical="center" textRotation="0" wrapText="1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wrapText="1" indent="0" justifyLastLine="0" shrinkToFit="0" readingOrder="0"/>
    </dxf>
    <dxf>
      <numFmt numFmtId="14" formatCode="0.00%"/>
      <alignment horizontal="left" vertical="center" textRotation="0" wrapText="1" indent="0" justifyLastLine="0" shrinkToFit="0" readingOrder="0"/>
    </dxf>
    <dxf>
      <numFmt numFmtId="13" formatCode="0%"/>
      <alignment horizontal="left" vertical="center" textRotation="0" wrapText="1" indent="0" justifyLastLine="0" shrinkToFit="0" readingOrder="0"/>
    </dxf>
    <dxf>
      <numFmt numFmtId="0" formatCode="General"/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numFmt numFmtId="0" formatCode="General"/>
      <alignment horizontal="left" vertical="center" textRotation="0" wrapText="1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numFmt numFmtId="20" formatCode="dd/mmm/yy"/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9" defaultPivotStyle="PivotStyleLight16"/>
  <colors>
    <mruColors>
      <color rgb="FF00B0F0"/>
      <color rgb="FFED7D31"/>
      <color rgb="FF00B050"/>
      <color rgb="FFCC9900"/>
      <color rgb="FFC00000"/>
      <color rgb="FF7030A0"/>
      <color rgb="FF2F75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Infrastructure Priority Distribution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7478390201224845"/>
          <c:y val="0.20407718588249094"/>
          <c:w val="0.46952290589715068"/>
          <c:h val="0.75753192862065422"/>
        </c:manualLayout>
      </c:layout>
      <c:doughnutChart>
        <c:varyColors val="1"/>
        <c:ser>
          <c:idx val="0"/>
          <c:order val="0"/>
          <c:tx>
            <c:strRef>
              <c:f>Helper!$B$1</c:f>
              <c:strCache>
                <c:ptCount val="1"/>
                <c:pt idx="0">
                  <c:v>Count</c:v>
                </c:pt>
              </c:strCache>
            </c:strRef>
          </c:tx>
          <c:dPt>
            <c:idx val="0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78FC-45E6-B96F-8C30DB513223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78FC-45E6-B96F-8C30DB513223}"/>
              </c:ext>
            </c:extLst>
          </c:dPt>
          <c:dPt>
            <c:idx val="2"/>
            <c:bubble3D val="0"/>
            <c:spPr>
              <a:solidFill>
                <a:srgbClr val="CC99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78FC-45E6-B96F-8C30DB513223}"/>
              </c:ext>
            </c:extLst>
          </c:dPt>
          <c:dPt>
            <c:idx val="3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78FC-45E6-B96F-8C30DB51322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Helper!$A$2:$A$5</c:f>
              <c:strCache>
                <c:ptCount val="4"/>
                <c:pt idx="0">
                  <c:v>Critical</c:v>
                </c:pt>
                <c:pt idx="1">
                  <c:v>High</c:v>
                </c:pt>
                <c:pt idx="2">
                  <c:v>Medium</c:v>
                </c:pt>
                <c:pt idx="3">
                  <c:v>Low</c:v>
                </c:pt>
              </c:strCache>
            </c:strRef>
          </c:cat>
          <c:val>
            <c:numRef>
              <c:f>Helper!$B$2:$B$5</c:f>
              <c:numCache>
                <c:formatCode>General</c:formatCode>
                <c:ptCount val="4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8FC-45E6-B96F-8C30DB513223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>
          <a:glow>
            <a:schemeClr val="accent1">
              <a:alpha val="40000"/>
            </a:schemeClr>
          </a:glow>
          <a:softEdge rad="0"/>
        </a:effectLst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400" b="1" i="0" u="none" strike="noStrike" kern="1200" cap="all" spc="5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cap="all" spc="5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Project Status Overview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400" b="1" i="0" u="none" strike="noStrike" kern="1200" cap="all" spc="5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Helper!$F$1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897-4F3A-827F-E7056A86B8FE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8897-4F3A-827F-E7056A86B8FE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8897-4F3A-827F-E7056A86B8FE}"/>
              </c:ext>
            </c:extLst>
          </c:dPt>
          <c:dLbls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Helper!$E$2:$E$4</c:f>
              <c:strCache>
                <c:ptCount val="3"/>
                <c:pt idx="0">
                  <c:v>Pending</c:v>
                </c:pt>
                <c:pt idx="1">
                  <c:v>Ongoing</c:v>
                </c:pt>
                <c:pt idx="2">
                  <c:v>Completed</c:v>
                </c:pt>
              </c:strCache>
            </c:strRef>
          </c:cat>
          <c:val>
            <c:numRef>
              <c:f>Helper!$F$2:$F$4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897-4F3A-827F-E7056A86B8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4521615"/>
        <c:axId val="348518031"/>
      </c:barChart>
      <c:catAx>
        <c:axId val="3445216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518031"/>
        <c:crosses val="autoZero"/>
        <c:auto val="1"/>
        <c:lblAlgn val="ctr"/>
        <c:lblOffset val="100"/>
        <c:noMultiLvlLbl val="0"/>
      </c:catAx>
      <c:valAx>
        <c:axId val="34851803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3445216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400" b="1" i="0" u="none" strike="noStrike" kern="1200" cap="all" spc="5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cap="all" spc="5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Budget Requirement by Infrastructure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400" b="1" i="0" u="none" strike="noStrike" kern="1200" cap="all" spc="5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Helper!$B$11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gradFill>
                <a:gsLst>
                  <a:gs pos="0">
                    <a:srgbClr val="92D050"/>
                  </a:gs>
                  <a:gs pos="74000">
                    <a:srgbClr val="92D050"/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rgbClr val="FF0000"/>
                  </a:gs>
                </a:gsLst>
                <a:lin ang="5400000" scaled="1"/>
              </a:gra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Helper!$A$12:$A$16</c:f>
              <c:strCache>
                <c:ptCount val="5"/>
                <c:pt idx="0">
                  <c:v>Classroom</c:v>
                </c:pt>
                <c:pt idx="1">
                  <c:v>Water Facility</c:v>
                </c:pt>
                <c:pt idx="2">
                  <c:v>Toilet</c:v>
                </c:pt>
                <c:pt idx="3">
                  <c:v>Furniture</c:v>
                </c:pt>
                <c:pt idx="4">
                  <c:v>Roof</c:v>
                </c:pt>
              </c:strCache>
            </c:strRef>
          </c:cat>
          <c:val>
            <c:numRef>
              <c:f>Helper!$B$12:$B$16</c:f>
              <c:numCache>
                <c:formatCode>_-[$$-409]* #,##0.00_ ;_-[$$-409]* \-#,##0.00\ ;_-[$$-409]* "-"??_ ;_-@_ </c:formatCode>
                <c:ptCount val="5"/>
                <c:pt idx="0">
                  <c:v>1000</c:v>
                </c:pt>
                <c:pt idx="1">
                  <c:v>6000</c:v>
                </c:pt>
                <c:pt idx="2">
                  <c:v>3000</c:v>
                </c:pt>
                <c:pt idx="3">
                  <c:v>8000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EC-4D7E-A37F-576C1227CE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59926367"/>
        <c:axId val="348504591"/>
      </c:barChart>
      <c:catAx>
        <c:axId val="359926367"/>
        <c:scaling>
          <c:orientation val="minMax"/>
        </c:scaling>
        <c:delete val="0"/>
        <c:axPos val="l"/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504591"/>
        <c:crosses val="autoZero"/>
        <c:auto val="1"/>
        <c:lblAlgn val="ctr"/>
        <c:lblOffset val="100"/>
        <c:noMultiLvlLbl val="0"/>
      </c:catAx>
      <c:valAx>
        <c:axId val="348504591"/>
        <c:scaling>
          <c:orientation val="minMax"/>
        </c:scaling>
        <c:delete val="1"/>
        <c:axPos val="b"/>
        <c:numFmt formatCode="_-[$$-409]* #,##0.00_ ;_-[$$-409]* \-#,##0.00\ ;_-[$$-409]* &quot;-&quot;??_ ;_-@_ " sourceLinked="1"/>
        <c:majorTickMark val="none"/>
        <c:minorTickMark val="none"/>
        <c:tickLblPos val="nextTo"/>
        <c:crossAx val="3599263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IN" sz="1400" b="1" i="0" u="none" strike="noStrike" kern="1200" cap="all" spc="5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IN" sz="1400" b="1" i="0" u="none" strike="noStrike" kern="1200" cap="all" spc="5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Budget Requirement by School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IN" sz="1400" b="1" i="0" u="none" strike="noStrike" kern="1200" cap="all" spc="5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ED7D31"/>
            </a:solidFill>
            <a:ln>
              <a:noFill/>
            </a:ln>
            <a:effectLst/>
          </c:spPr>
          <c:invertIfNegative val="0"/>
          <c:dLbls>
            <c:spPr>
              <a:gradFill>
                <a:gsLst>
                  <a:gs pos="12000">
                    <a:schemeClr val="accent1">
                      <a:lumMod val="45000"/>
                      <a:lumOff val="55000"/>
                    </a:schemeClr>
                  </a:gs>
                  <a:gs pos="96000">
                    <a:srgbClr val="00B050"/>
                  </a:gs>
                </a:gsLst>
                <a:lin ang="5400000" scaled="1"/>
              </a:gra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Helper!$E$11:$E$15</c:f>
              <c:strCache>
                <c:ptCount val="5"/>
                <c:pt idx="0">
                  <c:v>Camachile ES</c:v>
                </c:pt>
                <c:pt idx="1">
                  <c:v>DRT Elementary School</c:v>
                </c:pt>
                <c:pt idx="2">
                  <c:v>DRT National School</c:v>
                </c:pt>
                <c:pt idx="3">
                  <c:v>Kalawakan ES</c:v>
                </c:pt>
                <c:pt idx="4">
                  <c:v>Sapang Bulak ES</c:v>
                </c:pt>
              </c:strCache>
            </c:strRef>
          </c:cat>
          <c:val>
            <c:numRef>
              <c:f>Helper!$F$11:$F$15</c:f>
              <c:numCache>
                <c:formatCode>_-[$£-809]* #,##0.00_-;\-[$£-809]* #,##0.00_-;_-[$£-809]* "-"??_-;_-@_-</c:formatCode>
                <c:ptCount val="5"/>
                <c:pt idx="0">
                  <c:v>0</c:v>
                </c:pt>
                <c:pt idx="1">
                  <c:v>4000</c:v>
                </c:pt>
                <c:pt idx="2">
                  <c:v>0</c:v>
                </c:pt>
                <c:pt idx="3">
                  <c:v>8000</c:v>
                </c:pt>
                <c:pt idx="4">
                  <c:v>6000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213-423D-AAD0-7E0BA12B37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26737247"/>
        <c:axId val="348434511"/>
      </c:barChart>
      <c:catAx>
        <c:axId val="42673724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434511"/>
        <c:crosses val="autoZero"/>
        <c:auto val="1"/>
        <c:lblAlgn val="ctr"/>
        <c:lblOffset val="100"/>
        <c:noMultiLvlLbl val="0"/>
      </c:catAx>
      <c:valAx>
        <c:axId val="348434511"/>
        <c:scaling>
          <c:orientation val="minMax"/>
        </c:scaling>
        <c:delete val="1"/>
        <c:axPos val="b"/>
        <c:numFmt formatCode="_-[$£-809]* #,##0.00_-;\-[$£-809]* #,##0.00_-;_-[$£-809]* &quot;-&quot;??_-;_-@_-" sourceLinked="1"/>
        <c:majorTickMark val="none"/>
        <c:minorTickMark val="none"/>
        <c:tickLblPos val="nextTo"/>
        <c:crossAx val="4267372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</xdr:colOff>
      <xdr:row>3</xdr:row>
      <xdr:rowOff>38100</xdr:rowOff>
    </xdr:from>
    <xdr:to>
      <xdr:col>2</xdr:col>
      <xdr:colOff>220980</xdr:colOff>
      <xdr:row>5</xdr:row>
      <xdr:rowOff>175260</xdr:rowOff>
    </xdr:to>
    <xdr:sp macro="" textlink="$U$2">
      <xdr:nvSpPr>
        <xdr:cNvPr id="2" name="Rectangle: Rounded Corners 1">
          <a:extLst>
            <a:ext uri="{FF2B5EF4-FFF2-40B4-BE49-F238E27FC236}">
              <a16:creationId xmlns:a16="http://schemas.microsoft.com/office/drawing/2014/main" id="{E92D91A0-BEC1-8B7B-5F36-936138D0FE6F}"/>
            </a:ext>
          </a:extLst>
        </xdr:cNvPr>
        <xdr:cNvSpPr/>
      </xdr:nvSpPr>
      <xdr:spPr>
        <a:xfrm>
          <a:off x="53340" y="632460"/>
          <a:ext cx="1386840" cy="502920"/>
        </a:xfrm>
        <a:prstGeom prst="roundRect">
          <a:avLst/>
        </a:prstGeom>
        <a:solidFill>
          <a:srgbClr val="2F75B5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ctr"/>
          <a:fld id="{4C566786-4C85-4E07-ADAD-3AF3BCDC0E9B}" type="TxLink">
            <a:rPr lang="en-US" sz="2000" b="1" i="0" u="none" strike="noStrike">
              <a:solidFill>
                <a:schemeClr val="bg1"/>
              </a:solidFill>
              <a:latin typeface="Calibri"/>
              <a:ea typeface="Calibri"/>
              <a:cs typeface="Calibri"/>
            </a:rPr>
            <a:t>5</a:t>
          </a:fld>
          <a:endParaRPr lang="en-IN" sz="20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243840</xdr:colOff>
      <xdr:row>3</xdr:row>
      <xdr:rowOff>38100</xdr:rowOff>
    </xdr:from>
    <xdr:to>
      <xdr:col>4</xdr:col>
      <xdr:colOff>411480</xdr:colOff>
      <xdr:row>5</xdr:row>
      <xdr:rowOff>175260</xdr:rowOff>
    </xdr:to>
    <xdr:sp macro="" textlink="$U$3">
      <xdr:nvSpPr>
        <xdr:cNvPr id="11" name="Rectangle: Rounded Corners 10">
          <a:extLst>
            <a:ext uri="{FF2B5EF4-FFF2-40B4-BE49-F238E27FC236}">
              <a16:creationId xmlns:a16="http://schemas.microsoft.com/office/drawing/2014/main" id="{A9854BB2-905E-F6F4-4CE7-C1C2E7EE14F9}"/>
            </a:ext>
          </a:extLst>
        </xdr:cNvPr>
        <xdr:cNvSpPr/>
      </xdr:nvSpPr>
      <xdr:spPr>
        <a:xfrm>
          <a:off x="1463040" y="632460"/>
          <a:ext cx="1386840" cy="502920"/>
        </a:xfrm>
        <a:prstGeom prst="roundRect">
          <a:avLst/>
        </a:prstGeom>
        <a:solidFill>
          <a:srgbClr val="7030A0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marL="0" indent="0" algn="ctr"/>
          <a:fld id="{F879A024-A7E6-4E13-8786-03E286123C49}" type="TxLink">
            <a:rPr lang="en-US" sz="2000" b="1" i="0" u="none" strike="noStrike">
              <a:solidFill>
                <a:schemeClr val="bg1"/>
              </a:solidFill>
              <a:latin typeface="Calibri"/>
              <a:ea typeface="Calibri"/>
              <a:cs typeface="Calibri"/>
            </a:rPr>
            <a:pPr marL="0" indent="0" algn="ctr"/>
            <a:t>5</a:t>
          </a:fld>
          <a:endParaRPr lang="en-IN" sz="2000" b="1" i="0" u="none" strike="noStrike">
            <a:solidFill>
              <a:schemeClr val="bg1"/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4</xdr:col>
      <xdr:colOff>434340</xdr:colOff>
      <xdr:row>3</xdr:row>
      <xdr:rowOff>38100</xdr:rowOff>
    </xdr:from>
    <xdr:to>
      <xdr:col>6</xdr:col>
      <xdr:colOff>601980</xdr:colOff>
      <xdr:row>5</xdr:row>
      <xdr:rowOff>175260</xdr:rowOff>
    </xdr:to>
    <xdr:sp macro="" textlink="$U$4">
      <xdr:nvSpPr>
        <xdr:cNvPr id="12" name="Rectangle: Rounded Corners 11">
          <a:extLst>
            <a:ext uri="{FF2B5EF4-FFF2-40B4-BE49-F238E27FC236}">
              <a16:creationId xmlns:a16="http://schemas.microsoft.com/office/drawing/2014/main" id="{176E94A5-A6D9-AEEF-CE51-82769323A15A}"/>
            </a:ext>
          </a:extLst>
        </xdr:cNvPr>
        <xdr:cNvSpPr/>
      </xdr:nvSpPr>
      <xdr:spPr>
        <a:xfrm>
          <a:off x="2872740" y="632460"/>
          <a:ext cx="1386840" cy="502920"/>
        </a:xfrm>
        <a:prstGeom prst="roundRect">
          <a:avLst/>
        </a:prstGeom>
        <a:solidFill>
          <a:srgbClr val="C00000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marL="0" indent="0" algn="ctr"/>
          <a:fld id="{E16FDABE-9C59-4CAD-A3D8-C7A5E5EFF499}" type="TxLink">
            <a:rPr lang="en-US" sz="2000" b="1" i="0" u="none" strike="noStrike">
              <a:solidFill>
                <a:schemeClr val="bg1"/>
              </a:solidFill>
              <a:latin typeface="Calibri"/>
              <a:ea typeface="Calibri"/>
              <a:cs typeface="Calibri"/>
            </a:rPr>
            <a:pPr marL="0" indent="0" algn="ctr"/>
            <a:t>1</a:t>
          </a:fld>
          <a:endParaRPr lang="en-IN" sz="2000" b="1" i="0" u="none" strike="noStrike">
            <a:solidFill>
              <a:schemeClr val="bg1"/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7</xdr:col>
      <xdr:colOff>15240</xdr:colOff>
      <xdr:row>3</xdr:row>
      <xdr:rowOff>39094</xdr:rowOff>
    </xdr:from>
    <xdr:to>
      <xdr:col>9</xdr:col>
      <xdr:colOff>182880</xdr:colOff>
      <xdr:row>5</xdr:row>
      <xdr:rowOff>178904</xdr:rowOff>
    </xdr:to>
    <xdr:sp macro="" textlink="$U$5">
      <xdr:nvSpPr>
        <xdr:cNvPr id="13" name="Rectangle: Rounded Corners 12">
          <a:extLst>
            <a:ext uri="{FF2B5EF4-FFF2-40B4-BE49-F238E27FC236}">
              <a16:creationId xmlns:a16="http://schemas.microsoft.com/office/drawing/2014/main" id="{2A878CB5-EFF3-9D0C-6EFC-1214E41C66FD}"/>
            </a:ext>
          </a:extLst>
        </xdr:cNvPr>
        <xdr:cNvSpPr/>
      </xdr:nvSpPr>
      <xdr:spPr>
        <a:xfrm>
          <a:off x="4282440" y="642068"/>
          <a:ext cx="1386840" cy="510871"/>
        </a:xfrm>
        <a:prstGeom prst="roundRect">
          <a:avLst/>
        </a:prstGeom>
        <a:solidFill>
          <a:srgbClr val="00B050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marL="0" indent="0" algn="ctr"/>
          <a:fld id="{1BA41528-1115-4503-BFDC-9A20084541E7}" type="TxLink">
            <a:rPr lang="en-US" sz="2000" b="1" i="0" u="none" strike="noStrike">
              <a:solidFill>
                <a:schemeClr val="bg1"/>
              </a:solidFill>
              <a:latin typeface="Calibri"/>
              <a:ea typeface="Calibri"/>
              <a:cs typeface="Calibri"/>
            </a:rPr>
            <a:pPr marL="0" indent="0" algn="ctr"/>
            <a:t>1</a:t>
          </a:fld>
          <a:endParaRPr lang="en-IN" sz="2000" b="1" i="0" u="none" strike="noStrike">
            <a:solidFill>
              <a:schemeClr val="bg1"/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9</xdr:col>
      <xdr:colOff>205740</xdr:colOff>
      <xdr:row>3</xdr:row>
      <xdr:rowOff>39094</xdr:rowOff>
    </xdr:from>
    <xdr:to>
      <xdr:col>11</xdr:col>
      <xdr:colOff>373380</xdr:colOff>
      <xdr:row>5</xdr:row>
      <xdr:rowOff>178904</xdr:rowOff>
    </xdr:to>
    <xdr:sp macro="" textlink="$U$6">
      <xdr:nvSpPr>
        <xdr:cNvPr id="14" name="Rectangle: Rounded Corners 13">
          <a:extLst>
            <a:ext uri="{FF2B5EF4-FFF2-40B4-BE49-F238E27FC236}">
              <a16:creationId xmlns:a16="http://schemas.microsoft.com/office/drawing/2014/main" id="{EBD94A02-9110-80C5-1CDB-4156186AEA70}"/>
            </a:ext>
          </a:extLst>
        </xdr:cNvPr>
        <xdr:cNvSpPr/>
      </xdr:nvSpPr>
      <xdr:spPr>
        <a:xfrm>
          <a:off x="5692140" y="642068"/>
          <a:ext cx="1386840" cy="510871"/>
        </a:xfrm>
        <a:prstGeom prst="roundRect">
          <a:avLst/>
        </a:prstGeom>
        <a:solidFill>
          <a:srgbClr val="ED7D3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marL="0" indent="0" algn="ctr"/>
          <a:fld id="{503CBC1E-A0B6-4FB4-A9AF-5E7E090548BA}" type="TxLink">
            <a:rPr lang="en-US" sz="2000" b="1" i="0" u="none" strike="noStrike">
              <a:solidFill>
                <a:schemeClr val="bg1"/>
              </a:solidFill>
              <a:latin typeface="Calibri"/>
              <a:ea typeface="Calibri"/>
              <a:cs typeface="Calibri"/>
            </a:rPr>
            <a:pPr marL="0" indent="0" algn="ctr"/>
            <a:t> $18,000 </a:t>
          </a:fld>
          <a:endParaRPr lang="en-IN" sz="2000" b="1" i="0" u="none" strike="noStrike">
            <a:solidFill>
              <a:schemeClr val="bg1"/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11</xdr:col>
      <xdr:colOff>415125</xdr:colOff>
      <xdr:row>3</xdr:row>
      <xdr:rowOff>32468</xdr:rowOff>
    </xdr:from>
    <xdr:to>
      <xdr:col>13</xdr:col>
      <xdr:colOff>582765</xdr:colOff>
      <xdr:row>5</xdr:row>
      <xdr:rowOff>172278</xdr:rowOff>
    </xdr:to>
    <xdr:sp macro="" textlink="$U$7">
      <xdr:nvSpPr>
        <xdr:cNvPr id="15" name="Rectangle: Rounded Corners 14">
          <a:extLst>
            <a:ext uri="{FF2B5EF4-FFF2-40B4-BE49-F238E27FC236}">
              <a16:creationId xmlns:a16="http://schemas.microsoft.com/office/drawing/2014/main" id="{8A91BEF1-ED76-A335-599F-9AA8C13E14ED}"/>
            </a:ext>
          </a:extLst>
        </xdr:cNvPr>
        <xdr:cNvSpPr/>
      </xdr:nvSpPr>
      <xdr:spPr>
        <a:xfrm>
          <a:off x="7120725" y="635442"/>
          <a:ext cx="1386840" cy="550627"/>
        </a:xfrm>
        <a:prstGeom prst="roundRect">
          <a:avLst/>
        </a:prstGeom>
        <a:solidFill>
          <a:srgbClr val="00B0F0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marL="0" indent="0" algn="ctr"/>
          <a:fld id="{9C1B1F33-8DD1-4854-8DEE-E2C791167B6B}" type="TxLink">
            <a:rPr lang="en-US" sz="2000" b="1" i="0" u="none" strike="noStrike">
              <a:solidFill>
                <a:schemeClr val="bg1"/>
              </a:solidFill>
              <a:latin typeface="Calibri"/>
              <a:ea typeface="Calibri"/>
              <a:cs typeface="Calibri"/>
            </a:rPr>
            <a:pPr marL="0" indent="0" algn="ctr"/>
            <a:t>56%</a:t>
          </a:fld>
          <a:endParaRPr lang="en-IN" sz="2000" b="1" i="0" u="none" strike="noStrike">
            <a:solidFill>
              <a:schemeClr val="bg1"/>
            </a:solidFill>
            <a:latin typeface="Calibri"/>
            <a:ea typeface="Calibri"/>
            <a:cs typeface="Calibri"/>
          </a:endParaRPr>
        </a:p>
      </xdr:txBody>
    </xdr:sp>
    <xdr:clientData/>
  </xdr:twoCellAnchor>
  <xdr:oneCellAnchor>
    <xdr:from>
      <xdr:col>0</xdr:col>
      <xdr:colOff>396240</xdr:colOff>
      <xdr:row>5</xdr:row>
      <xdr:rowOff>83820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2FBF8874-9CF7-F248-42CE-83ED0F43AE3D}"/>
            </a:ext>
          </a:extLst>
        </xdr:cNvPr>
        <xdr:cNvSpPr txBox="1"/>
      </xdr:nvSpPr>
      <xdr:spPr>
        <a:xfrm>
          <a:off x="396240" y="1043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0</xdr:col>
      <xdr:colOff>205409</xdr:colOff>
      <xdr:row>3</xdr:row>
      <xdr:rowOff>46383</xdr:rowOff>
    </xdr:from>
    <xdr:ext cx="1176028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3ED882CF-B031-6D6F-BB1E-28ABE3C68218}"/>
            </a:ext>
          </a:extLst>
        </xdr:cNvPr>
        <xdr:cNvSpPr txBox="1"/>
      </xdr:nvSpPr>
      <xdr:spPr>
        <a:xfrm>
          <a:off x="205409" y="649357"/>
          <a:ext cx="11760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IN" sz="1100" b="1" i="0" u="none" strike="noStrike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TOTAL SCHOOLS</a:t>
          </a:r>
          <a:r>
            <a:rPr lang="en-IN" b="1">
              <a:solidFill>
                <a:schemeClr val="bg1"/>
              </a:solidFill>
              <a:effectLst/>
            </a:rPr>
            <a:t> </a:t>
          </a:r>
          <a:endParaRPr lang="en-IN" sz="1100" b="1">
            <a:solidFill>
              <a:schemeClr val="bg1"/>
            </a:solidFill>
          </a:endParaRPr>
        </a:p>
      </xdr:txBody>
    </xdr:sp>
    <xdr:clientData/>
  </xdr:oneCellAnchor>
  <xdr:oneCellAnchor>
    <xdr:from>
      <xdr:col>2</xdr:col>
      <xdr:colOff>481002</xdr:colOff>
      <xdr:row>3</xdr:row>
      <xdr:rowOff>46383</xdr:rowOff>
    </xdr:from>
    <xdr:ext cx="1027204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BE577734-7E10-941F-8901-C670ED2221E6}"/>
            </a:ext>
          </a:extLst>
        </xdr:cNvPr>
        <xdr:cNvSpPr txBox="1"/>
      </xdr:nvSpPr>
      <xdr:spPr>
        <a:xfrm>
          <a:off x="1700202" y="649357"/>
          <a:ext cx="102720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en-IN" sz="1100" b="1" i="0" u="none" strike="noStrike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ASSESSMENTS</a:t>
          </a:r>
          <a:endParaRPr lang="en-IN" sz="1100" b="1">
            <a:solidFill>
              <a:schemeClr val="bg1"/>
            </a:solidFill>
          </a:endParaRPr>
        </a:p>
      </xdr:txBody>
    </xdr:sp>
    <xdr:clientData/>
  </xdr:oneCellAnchor>
  <xdr:oneCellAnchor>
    <xdr:from>
      <xdr:col>5</xdr:col>
      <xdr:colOff>192157</xdr:colOff>
      <xdr:row>3</xdr:row>
      <xdr:rowOff>33131</xdr:rowOff>
    </xdr:from>
    <xdr:ext cx="70359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438613D8-DE4A-731B-C292-F005A119C868}"/>
            </a:ext>
          </a:extLst>
        </xdr:cNvPr>
        <xdr:cNvSpPr txBox="1"/>
      </xdr:nvSpPr>
      <xdr:spPr>
        <a:xfrm>
          <a:off x="3240157" y="636105"/>
          <a:ext cx="7035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IN" sz="1100" b="1" i="0" u="none" strike="noStrike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CRITICAL</a:t>
          </a:r>
          <a:endParaRPr lang="en-IN" sz="1100" b="1">
            <a:solidFill>
              <a:schemeClr val="bg1"/>
            </a:solidFill>
          </a:endParaRPr>
        </a:p>
      </xdr:txBody>
    </xdr:sp>
    <xdr:clientData/>
  </xdr:oneCellAnchor>
  <xdr:oneCellAnchor>
    <xdr:from>
      <xdr:col>7</xdr:col>
      <xdr:colOff>165654</xdr:colOff>
      <xdr:row>3</xdr:row>
      <xdr:rowOff>39756</xdr:rowOff>
    </xdr:from>
    <xdr:ext cx="1212896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C86A6703-831E-0192-CCAD-1258387E7EEC}"/>
            </a:ext>
          </a:extLst>
        </xdr:cNvPr>
        <xdr:cNvSpPr txBox="1"/>
      </xdr:nvSpPr>
      <xdr:spPr>
        <a:xfrm>
          <a:off x="4432854" y="642730"/>
          <a:ext cx="121289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IN" sz="1100" b="1" i="0" u="none" strike="noStrike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ACTIVE PROJECTS</a:t>
          </a:r>
          <a:endParaRPr lang="en-IN" sz="1100" b="1">
            <a:solidFill>
              <a:schemeClr val="bg1"/>
            </a:solidFill>
          </a:endParaRPr>
        </a:p>
      </xdr:txBody>
    </xdr:sp>
    <xdr:clientData/>
  </xdr:oneCellAnchor>
  <xdr:oneCellAnchor>
    <xdr:from>
      <xdr:col>9</xdr:col>
      <xdr:colOff>371062</xdr:colOff>
      <xdr:row>3</xdr:row>
      <xdr:rowOff>19877</xdr:rowOff>
    </xdr:from>
    <xdr:ext cx="1085297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1601B949-D951-D262-214B-8A77BD657D84}"/>
            </a:ext>
          </a:extLst>
        </xdr:cNvPr>
        <xdr:cNvSpPr txBox="1"/>
      </xdr:nvSpPr>
      <xdr:spPr>
        <a:xfrm>
          <a:off x="5857462" y="622851"/>
          <a:ext cx="108529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IN" sz="1100" b="1" i="0" u="none" strike="noStrike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TOTAL BUDGET</a:t>
          </a:r>
          <a:endParaRPr lang="en-IN" sz="1100" b="1">
            <a:solidFill>
              <a:schemeClr val="bg1"/>
            </a:solidFill>
          </a:endParaRPr>
        </a:p>
      </xdr:txBody>
    </xdr:sp>
    <xdr:clientData/>
  </xdr:oneCellAnchor>
  <xdr:oneCellAnchor>
    <xdr:from>
      <xdr:col>11</xdr:col>
      <xdr:colOff>596349</xdr:colOff>
      <xdr:row>3</xdr:row>
      <xdr:rowOff>33130</xdr:rowOff>
    </xdr:from>
    <xdr:ext cx="960904" cy="248851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A4AFCEF6-9258-5E5E-7239-797A06B63B22}"/>
            </a:ext>
          </a:extLst>
        </xdr:cNvPr>
        <xdr:cNvSpPr txBox="1"/>
      </xdr:nvSpPr>
      <xdr:spPr>
        <a:xfrm>
          <a:off x="7301949" y="636104"/>
          <a:ext cx="960904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IN" sz="1000" b="1" i="0" u="none" strike="noStrike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INFRA HEALTH</a:t>
          </a:r>
          <a:endParaRPr lang="en-IN" sz="1000" b="1">
            <a:solidFill>
              <a:schemeClr val="bg1"/>
            </a:solidFill>
          </a:endParaRPr>
        </a:p>
      </xdr:txBody>
    </xdr:sp>
    <xdr:clientData/>
  </xdr:oneCellAnchor>
  <xdr:twoCellAnchor>
    <xdr:from>
      <xdr:col>0</xdr:col>
      <xdr:colOff>136497</xdr:colOff>
      <xdr:row>6</xdr:row>
      <xdr:rowOff>0</xdr:rowOff>
    </xdr:from>
    <xdr:to>
      <xdr:col>7</xdr:col>
      <xdr:colOff>189506</xdr:colOff>
      <xdr:row>20</xdr:row>
      <xdr:rowOff>132522</xdr:rowOff>
    </xdr:to>
    <xdr:grpSp>
      <xdr:nvGrpSpPr>
        <xdr:cNvPr id="24" name="Group 23">
          <a:extLst>
            <a:ext uri="{FF2B5EF4-FFF2-40B4-BE49-F238E27FC236}">
              <a16:creationId xmlns:a16="http://schemas.microsoft.com/office/drawing/2014/main" id="{45E30F40-6B2F-41FE-91CA-0B30DBB06863}"/>
            </a:ext>
          </a:extLst>
        </xdr:cNvPr>
        <xdr:cNvGrpSpPr/>
      </xdr:nvGrpSpPr>
      <xdr:grpSpPr>
        <a:xfrm>
          <a:off x="136497" y="1211580"/>
          <a:ext cx="4320209" cy="2692842"/>
          <a:chOff x="2964180" y="765810"/>
          <a:chExt cx="5501640" cy="3409950"/>
        </a:xfrm>
      </xdr:grpSpPr>
      <xdr:graphicFrame macro="">
        <xdr:nvGraphicFramePr>
          <xdr:cNvPr id="25" name="Chart 24">
            <a:extLst>
              <a:ext uri="{FF2B5EF4-FFF2-40B4-BE49-F238E27FC236}">
                <a16:creationId xmlns:a16="http://schemas.microsoft.com/office/drawing/2014/main" id="{AC8A9278-49F8-2C83-7835-3203DEBE4EFB}"/>
              </a:ext>
            </a:extLst>
          </xdr:cNvPr>
          <xdr:cNvGraphicFramePr/>
        </xdr:nvGraphicFramePr>
        <xdr:xfrm>
          <a:off x="2964180" y="765810"/>
          <a:ext cx="5501640" cy="34099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B6">
        <xdr:nvSpPr>
          <xdr:cNvPr id="26" name="Oval 25">
            <a:extLst>
              <a:ext uri="{FF2B5EF4-FFF2-40B4-BE49-F238E27FC236}">
                <a16:creationId xmlns:a16="http://schemas.microsoft.com/office/drawing/2014/main" id="{925F2487-4761-8427-2CFC-5BD19F9D1F85}"/>
              </a:ext>
            </a:extLst>
          </xdr:cNvPr>
          <xdr:cNvSpPr/>
        </xdr:nvSpPr>
        <xdr:spPr>
          <a:xfrm>
            <a:off x="5364480" y="2369820"/>
            <a:ext cx="793098" cy="769697"/>
          </a:xfrm>
          <a:prstGeom prst="ellipse">
            <a:avLst/>
          </a:prstGeom>
          <a:solidFill>
            <a:schemeClr val="tx1">
              <a:alpha val="96000"/>
            </a:schemeClr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fld id="{8A2C8EC9-F990-4448-AFF3-5433F8C023D6}" type="TxLink">
              <a:rPr lang="en-US" sz="2800" b="1" i="0" u="none" strike="noStrike">
                <a:solidFill>
                  <a:schemeClr val="bg1"/>
                </a:solidFill>
                <a:latin typeface="Calibri"/>
                <a:ea typeface="Calibri"/>
                <a:cs typeface="Calibri"/>
              </a:rPr>
              <a:pPr algn="ctr"/>
              <a:t>5</a:t>
            </a:fld>
            <a:endParaRPr lang="en-IN" sz="28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7</xdr:col>
      <xdr:colOff>60960</xdr:colOff>
      <xdr:row>6</xdr:row>
      <xdr:rowOff>15240</xdr:rowOff>
    </xdr:from>
    <xdr:to>
      <xdr:col>14</xdr:col>
      <xdr:colOff>365760</xdr:colOff>
      <xdr:row>21</xdr:row>
      <xdr:rowOff>15240</xdr:rowOff>
    </xdr:to>
    <xdr:graphicFrame macro="">
      <xdr:nvGraphicFramePr>
        <xdr:cNvPr id="27" name="Chart 26">
          <a:extLst>
            <a:ext uri="{FF2B5EF4-FFF2-40B4-BE49-F238E27FC236}">
              <a16:creationId xmlns:a16="http://schemas.microsoft.com/office/drawing/2014/main" id="{49511BFE-D4F2-4245-A020-5852F1B1C1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466165</xdr:colOff>
      <xdr:row>22</xdr:row>
      <xdr:rowOff>170329</xdr:rowOff>
    </xdr:from>
    <xdr:to>
      <xdr:col>8</xdr:col>
      <xdr:colOff>161365</xdr:colOff>
      <xdr:row>38</xdr:row>
      <xdr:rowOff>44823</xdr:rowOff>
    </xdr:to>
    <xdr:graphicFrame macro="">
      <xdr:nvGraphicFramePr>
        <xdr:cNvPr id="28" name="Chart 27">
          <a:extLst>
            <a:ext uri="{FF2B5EF4-FFF2-40B4-BE49-F238E27FC236}">
              <a16:creationId xmlns:a16="http://schemas.microsoft.com/office/drawing/2014/main" id="{C0033949-AD52-4DA5-AA1B-50064A6DAE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480060</xdr:colOff>
      <xdr:row>22</xdr:row>
      <xdr:rowOff>106680</xdr:rowOff>
    </xdr:from>
    <xdr:to>
      <xdr:col>16</xdr:col>
      <xdr:colOff>358140</xdr:colOff>
      <xdr:row>37</xdr:row>
      <xdr:rowOff>160020</xdr:rowOff>
    </xdr:to>
    <xdr:graphicFrame macro="">
      <xdr:nvGraphicFramePr>
        <xdr:cNvPr id="29" name="Chart 28">
          <a:extLst>
            <a:ext uri="{FF2B5EF4-FFF2-40B4-BE49-F238E27FC236}">
              <a16:creationId xmlns:a16="http://schemas.microsoft.com/office/drawing/2014/main" id="{4B8C78DB-8046-4721-98E5-75BFE0C689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321837F-F717-43C0-8673-DD12C0FEC70E}" name="tblSchools" displayName="tblSchools" ref="A1:I6" totalsRowShown="0" headerRowDxfId="54" dataDxfId="53">
  <autoFilter ref="A1:I6" xr:uid="{8321837F-F717-43C0-8673-DD12C0FEC70E}"/>
  <tableColumns count="9">
    <tableColumn id="1" xr3:uid="{639A9F49-919C-479C-B84D-9609EF0616D6}" name="School ID" dataDxfId="52"/>
    <tableColumn id="2" xr3:uid="{2B0884D5-E670-48DF-99D3-A01854C5D48F}" name="School Name" dataDxfId="51"/>
    <tableColumn id="3" xr3:uid="{C7EC2F38-4763-4C9F-835A-851D7FB608AB}" name="School Level" dataDxfId="50"/>
    <tableColumn id="4" xr3:uid="{14AA0D0E-25DD-443A-B199-BA2347891183}" name="Barangay" dataDxfId="49"/>
    <tableColumn id="5" xr3:uid="{15BA228A-D600-4034-ABFE-BF8C5D820C88}" name="Municipality" dataDxfId="48"/>
    <tableColumn id="8" xr3:uid="{FAE6BA9A-5231-4BB7-BB23-2F9AA17ACA8E}" name="School Type" dataDxfId="47"/>
    <tableColumn id="9" xr3:uid="{9C33D8E7-213B-43F3-8D21-538DB53B96B3}" name="Total Enrollment" dataDxfId="46"/>
    <tableColumn id="6" xr3:uid="{A2D75892-5CF2-42D3-B55B-5779738EF7B6}" name="School Head" dataDxfId="45"/>
    <tableColumn id="7" xr3:uid="{C9C7163B-6B36-4573-B331-50FD3994E122}" name="Contact No" dataDxfId="44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4FBED60-9F76-462C-878F-BB0EB1E97AF0}" name="tblAssessment" displayName="tblAssessment" ref="A1:P6" totalsRowShown="0" headerRowDxfId="43" dataDxfId="42">
  <autoFilter ref="A1:P6" xr:uid="{14FBED60-9F76-462C-878F-BB0EB1E97AF0}"/>
  <tableColumns count="16">
    <tableColumn id="1" xr3:uid="{144C2BA0-59B1-4A7C-AC3C-44416E8E46B1}" name="Assessment ID" dataDxfId="41"/>
    <tableColumn id="2" xr3:uid="{5D53AB95-5ACD-4BF0-8646-C58B1BE8158E}" name="Assessment Date" dataDxfId="40"/>
    <tableColumn id="3" xr3:uid="{A90BBC0F-D086-4C7C-9CA8-48C210136923}" name="School ID" dataDxfId="39"/>
    <tableColumn id="18" xr3:uid="{A33AEED2-334F-45F9-9192-8EC5164C9905}" name="School Name" dataDxfId="33">
      <calculatedColumnFormula>_xlfn.XLOOKUP(tblAssessment[[#This Row],[School ID]],tblSchools[School ID],tblSchools[School Name],"")</calculatedColumnFormula>
    </tableColumn>
    <tableColumn id="4" xr3:uid="{BD272D40-72E7-4E6C-A7CA-C5E81C3D6C40}" name="Infrastructure Type" dataDxfId="38"/>
    <tableColumn id="5" xr3:uid="{49994CF6-06A0-4DA6-AA6A-0FFE014E5761}" name="Existing Qty" dataDxfId="37"/>
    <tableColumn id="6" xr3:uid="{92FCB202-9D67-49BE-9165-73B71320AABD}" name="Functional Qty" dataDxfId="36"/>
    <tableColumn id="19" xr3:uid="{690045DF-3861-4AEC-8849-270644AF3D4E}" name="Condition %" dataDxfId="32" dataCellStyle="Percent">
      <calculatedColumnFormula>IFERROR(tblAssessment[[#This Row],[Functional Qty]]/tblAssessment[[#This Row],[Existing Qty]],0)</calculatedColumnFormula>
    </tableColumn>
    <tableColumn id="7" xr3:uid="{3DDCD545-BABC-4B46-93D2-442167EAEEE4}" name="Needs Repair Qty" dataDxfId="31">
      <calculatedColumnFormula>MAX(0,tblAssessment[[#This Row],[Existing Qty]]-tblAssessment[[#This Row],[Functional Qty]]-tblAssessment[[#This Row],[Condemned Qty]])</calculatedColumnFormula>
    </tableColumn>
    <tableColumn id="8" xr3:uid="{9F8D57F9-AB66-4980-953E-3A0719A09B1F}" name="Condemned Qty" dataDxfId="35"/>
    <tableColumn id="9" xr3:uid="{8A44D9B6-251F-4ABC-81D1-EECE201A200A}" name="Assessment Priority" dataDxfId="28">
      <calculatedColumnFormula>IF(tblAssessment[[#This Row],[Condition %]]&gt;=80%,"Low",
IF(tblAssessment[[#This Row],[Condition %]]&gt;=60%,"Medium",
IF(tblAssessment[[#This Row],[Condition %]]&gt;=40%,"High","Critical")))</calculatedColumnFormula>
    </tableColumn>
    <tableColumn id="10" xr3:uid="{250300A3-72DF-458E-88A7-E31CB31F4A79}" name="Estimated Cost" dataDxfId="26"/>
    <tableColumn id="11" xr3:uid="{78D9D81C-5F27-4F38-AF0B-5DA9CF300853}" name="Last Updated By" dataDxfId="27"/>
    <tableColumn id="12" xr3:uid="{B18C11BC-919F-49BA-BABD-0E87D9CEF071}" name="Remarks" dataDxfId="34"/>
    <tableColumn id="13" xr3:uid="{F0018F0F-2285-4EB1-9368-5784E6EF9EE1}" name="Repair %" dataDxfId="30" dataCellStyle="Percent">
      <calculatedColumnFormula>IFERROR(tblAssessment[[#This Row],[Needs Repair Qty]]/tblAssessment[[#This Row],[Existing Qty]],0)</calculatedColumnFormula>
    </tableColumn>
    <tableColumn id="14" xr3:uid="{340BB291-405F-4DAD-BF4C-348278469244}" name="Condemned %" dataDxfId="29">
      <calculatedColumnFormula>IFERROR(tblAssessment[[#This Row],[Condemned Qty]]/tblAssessment[[#This Row],[Existing Qty]],0)</calculatedColumnFormula>
    </tableColumn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9191647-CB18-4233-A1AE-85F808B95FDC}" name="tblProjects" displayName="tblProjects" ref="A1:J4" totalsRowShown="0">
  <autoFilter ref="A1:J4" xr:uid="{29191647-CB18-4233-A1AE-85F808B95FDC}"/>
  <tableColumns count="10">
    <tableColumn id="1" xr3:uid="{C81B090A-B274-4BDC-AA30-D7EB97CFD19A}" name="Project ID"/>
    <tableColumn id="2" xr3:uid="{603FC653-BC07-4341-97A6-6BFA7383BE14}" name="School ID"/>
    <tableColumn id="3" xr3:uid="{2823C6E0-5A0A-426D-8E15-C6F78FE516AD}" name="School Name">
      <calculatedColumnFormula>_xlfn.XLOOKUP(tblProjects[[#This Row],[School ID]],tblSchools[School ID],tblSchools[School Name],"")</calculatedColumnFormula>
    </tableColumn>
    <tableColumn id="4" xr3:uid="{4A95C55B-C287-4408-8F4C-7E2B6AB67406}" name="Infrastructure Type"/>
    <tableColumn id="5" xr3:uid="{9B8FB8BD-4E38-4B09-A3A1-4A1473B744A3}" name="Project Description"/>
    <tableColumn id="6" xr3:uid="{9C4DF2DD-1A2F-4E68-A3CB-5D888EBF96C1}" name="Status"/>
    <tableColumn id="7" xr3:uid="{1AFDEF15-A9CB-430A-843D-A786D039AF4C}" name="Funding Source"/>
    <tableColumn id="8" xr3:uid="{64E6E8DD-97D3-4BA2-B7A3-163E0E75E6AC}" name="Budget Approved"/>
    <tableColumn id="9" xr3:uid="{EA62F211-ADF7-4F4D-818A-6789C2375499}" name="Start Date"/>
    <tableColumn id="10" xr3:uid="{DE8AC686-B6B7-4258-8FC8-945017EBFD42}" name="Completion Date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81D12351-592D-4257-B284-40195BABE80F}" name="Table5" displayName="Table5" ref="A1:B6" totalsRowCount="1" headerRowDxfId="23" dataDxfId="24">
  <autoFilter ref="A1:B5" xr:uid="{81D12351-592D-4257-B284-40195BABE80F}"/>
  <tableColumns count="2">
    <tableColumn id="1" xr3:uid="{D460F42A-FFA9-434E-A698-CAA396E07D82}" name="Priority" dataDxfId="25" totalsRowDxfId="21"/>
    <tableColumn id="2" xr3:uid="{FAE73C28-054F-4315-90D5-5ED8F9AA7A34}" name="Count" totalsRowFunction="sum" dataDxfId="22" totalsRowDxfId="20">
      <calculatedColumnFormula>COUNTIF(tblAssessment[Assessment Priority],Table5[[#This Row],[Priority]])</calculatedColumnFormula>
    </tableColumn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BFA3772-3FF6-42D2-94DC-980655384B3C}" name="Table6" displayName="Table6" ref="E1:F4" totalsRowShown="0" headerRowDxfId="17" dataDxfId="18">
  <autoFilter ref="E1:F4" xr:uid="{9BFA3772-3FF6-42D2-94DC-980655384B3C}"/>
  <tableColumns count="2">
    <tableColumn id="1" xr3:uid="{2B11F0E8-5D16-43FC-B0D6-2F4949154998}" name="Status" dataDxfId="19"/>
    <tableColumn id="2" xr3:uid="{BB2FAB68-32DF-4B2A-BE76-517C55D61195}" name="Count" dataDxfId="16">
      <calculatedColumnFormula>COUNTIF(tblProjects[Status],Table6[[#This Row],[Status]])</calculatedColumnFormula>
    </tableColumn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864CCF7-8122-4D41-93D9-5F0DA93AE19D}" name="Table7" displayName="Table7" ref="A11:B16" totalsRowShown="0" headerRowDxfId="14" dataDxfId="15">
  <autoFilter ref="A11:B16" xr:uid="{7864CCF7-8122-4D41-93D9-5F0DA93AE19D}"/>
  <tableColumns count="2">
    <tableColumn id="1" xr3:uid="{16836780-3D2E-4774-BAA5-A45CCB389612}" name="Infrastructure Type" dataDxfId="13"/>
    <tableColumn id="2" xr3:uid="{AEE85692-BEEB-421C-ACC6-2166DB8C5939}" name="Budget" dataDxfId="12">
      <calculatedColumnFormula>SUMIFS(tblAssessment[Estimated Cost],tblAssessment[Infrastructure Type],Table7[[#This Row],[Infrastructure Type]])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showGridLines="0" tabSelected="1" topLeftCell="A18" zoomScaleNormal="100" workbookViewId="0">
      <selection activeCell="S38" sqref="S38"/>
    </sheetView>
  </sheetViews>
  <sheetFormatPr defaultRowHeight="14.4" x14ac:dyDescent="0.3"/>
  <cols>
    <col min="20" max="20" width="15.5546875" bestFit="1" customWidth="1"/>
    <col min="21" max="21" width="14.6640625" bestFit="1" customWidth="1"/>
  </cols>
  <sheetData>
    <row r="1" spans="1:21" ht="18" customHeight="1" x14ac:dyDescent="0.3">
      <c r="A1" s="9" t="s">
        <v>77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T1" s="17"/>
      <c r="U1" s="17"/>
    </row>
    <row r="2" spans="1:2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T2" s="17" t="s">
        <v>78</v>
      </c>
      <c r="U2" s="18">
        <f>ROWS(tblSchools[])</f>
        <v>5</v>
      </c>
    </row>
    <row r="3" spans="1:21" x14ac:dyDescent="0.3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T3" s="17" t="s">
        <v>79</v>
      </c>
      <c r="U3" s="18">
        <f>ROWS(tblAssessment[])</f>
        <v>5</v>
      </c>
    </row>
    <row r="4" spans="1:21" ht="16.2" customHeight="1" x14ac:dyDescent="0.3">
      <c r="T4" s="17" t="s">
        <v>80</v>
      </c>
      <c r="U4" s="18">
        <f>COUNTIF(tblAssessment[Assessment Priority],"Critical")</f>
        <v>1</v>
      </c>
    </row>
    <row r="5" spans="1:21" ht="16.2" customHeight="1" x14ac:dyDescent="0.3">
      <c r="A5" s="11"/>
      <c r="B5" s="11"/>
      <c r="C5" s="11"/>
      <c r="T5" s="17" t="s">
        <v>81</v>
      </c>
      <c r="U5" s="18">
        <f>COUNTIF(tblProjects[Status],"Ongoing")</f>
        <v>1</v>
      </c>
    </row>
    <row r="6" spans="1:21" ht="16.2" customHeight="1" x14ac:dyDescent="0.3">
      <c r="A6" s="11"/>
      <c r="B6" s="11"/>
      <c r="C6" s="11"/>
      <c r="T6" s="17" t="s">
        <v>82</v>
      </c>
      <c r="U6" s="19">
        <f>SUM(tblAssessment[Estimated Cost])</f>
        <v>18000</v>
      </c>
    </row>
    <row r="7" spans="1:21" x14ac:dyDescent="0.3">
      <c r="A7" s="11"/>
      <c r="B7" s="11"/>
      <c r="C7" s="11"/>
      <c r="T7" s="17" t="s">
        <v>83</v>
      </c>
      <c r="U7" s="20">
        <f>AVERAGE(tblAssessment[Condition %])</f>
        <v>0.56333333333333324</v>
      </c>
    </row>
    <row r="8" spans="1:21" x14ac:dyDescent="0.3">
      <c r="T8" s="17"/>
      <c r="U8" s="17"/>
    </row>
    <row r="9" spans="1:21" x14ac:dyDescent="0.3">
      <c r="T9" s="17"/>
      <c r="U9" s="17"/>
    </row>
  </sheetData>
  <mergeCells count="1">
    <mergeCell ref="A1:N3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"/>
  <sheetViews>
    <sheetView showGridLines="0" zoomScaleNormal="100" workbookViewId="0">
      <pane ySplit="1" topLeftCell="A2" activePane="bottomLeft" state="frozen"/>
      <selection pane="bottomLeft" activeCell="J11" sqref="J11"/>
    </sheetView>
  </sheetViews>
  <sheetFormatPr defaultRowHeight="14.4" x14ac:dyDescent="0.3"/>
  <cols>
    <col min="1" max="1" width="10.77734375" customWidth="1"/>
    <col min="2" max="2" width="30.77734375" customWidth="1"/>
    <col min="3" max="3" width="15.88671875" bestFit="1" customWidth="1"/>
    <col min="4" max="4" width="13.33203125" bestFit="1" customWidth="1"/>
    <col min="5" max="6" width="14.88671875" customWidth="1"/>
    <col min="7" max="7" width="14.6640625" bestFit="1" customWidth="1"/>
    <col min="8" max="8" width="15.88671875" bestFit="1" customWidth="1"/>
    <col min="9" max="9" width="14.88671875" bestFit="1" customWidth="1"/>
    <col min="11" max="11" width="2.77734375" customWidth="1"/>
  </cols>
  <sheetData>
    <row r="1" spans="1:9" ht="28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59</v>
      </c>
      <c r="G1" s="1" t="s">
        <v>60</v>
      </c>
      <c r="H1" s="1" t="s">
        <v>5</v>
      </c>
      <c r="I1" s="1" t="s">
        <v>6</v>
      </c>
    </row>
    <row r="2" spans="1:9" x14ac:dyDescent="0.3">
      <c r="A2" s="2" t="s">
        <v>40</v>
      </c>
      <c r="B2" s="2" t="s">
        <v>41</v>
      </c>
      <c r="C2" s="2" t="s">
        <v>25</v>
      </c>
      <c r="D2" s="2" t="s">
        <v>42</v>
      </c>
      <c r="E2" s="2" t="s">
        <v>43</v>
      </c>
      <c r="F2" s="2" t="s">
        <v>61</v>
      </c>
      <c r="G2" s="2">
        <v>150</v>
      </c>
      <c r="H2" s="2" t="s">
        <v>44</v>
      </c>
      <c r="I2" s="2">
        <v>9123456789</v>
      </c>
    </row>
    <row r="3" spans="1:9" x14ac:dyDescent="0.3">
      <c r="A3" s="2" t="s">
        <v>45</v>
      </c>
      <c r="B3" s="2" t="s">
        <v>46</v>
      </c>
      <c r="C3" s="2" t="s">
        <v>25</v>
      </c>
      <c r="D3" s="2" t="s">
        <v>47</v>
      </c>
      <c r="E3" s="2" t="s">
        <v>43</v>
      </c>
      <c r="F3" s="2" t="s">
        <v>61</v>
      </c>
      <c r="G3" s="2">
        <v>320</v>
      </c>
      <c r="H3" s="2" t="s">
        <v>48</v>
      </c>
      <c r="I3" s="2">
        <v>9123456780</v>
      </c>
    </row>
    <row r="4" spans="1:9" x14ac:dyDescent="0.3">
      <c r="A4" s="2" t="s">
        <v>49</v>
      </c>
      <c r="B4" s="2" t="s">
        <v>50</v>
      </c>
      <c r="C4" s="2" t="s">
        <v>25</v>
      </c>
      <c r="D4" s="2" t="s">
        <v>51</v>
      </c>
      <c r="E4" s="2" t="s">
        <v>43</v>
      </c>
      <c r="F4" s="2" t="s">
        <v>62</v>
      </c>
      <c r="G4" s="2">
        <v>220</v>
      </c>
      <c r="H4" s="2" t="s">
        <v>52</v>
      </c>
      <c r="I4" s="2">
        <v>9123456781</v>
      </c>
    </row>
    <row r="5" spans="1:9" x14ac:dyDescent="0.3">
      <c r="A5" s="2" t="s">
        <v>53</v>
      </c>
      <c r="B5" s="2" t="s">
        <v>54</v>
      </c>
      <c r="C5" s="2" t="s">
        <v>25</v>
      </c>
      <c r="D5" s="2" t="s">
        <v>55</v>
      </c>
      <c r="E5" s="2" t="s">
        <v>43</v>
      </c>
      <c r="F5" s="2" t="s">
        <v>62</v>
      </c>
      <c r="G5" s="2">
        <v>580</v>
      </c>
      <c r="H5" s="2" t="s">
        <v>56</v>
      </c>
      <c r="I5" s="2">
        <v>9123456782</v>
      </c>
    </row>
    <row r="6" spans="1:9" x14ac:dyDescent="0.3">
      <c r="A6" s="2" t="s">
        <v>57</v>
      </c>
      <c r="B6" s="2" t="s">
        <v>90</v>
      </c>
      <c r="C6" s="2" t="s">
        <v>30</v>
      </c>
      <c r="D6" s="2" t="s">
        <v>42</v>
      </c>
      <c r="E6" s="2" t="s">
        <v>43</v>
      </c>
      <c r="F6" s="2" t="s">
        <v>63</v>
      </c>
      <c r="G6" s="2">
        <v>1200</v>
      </c>
      <c r="H6" s="2" t="s">
        <v>58</v>
      </c>
      <c r="I6" s="2">
        <v>9123456783</v>
      </c>
    </row>
  </sheetData>
  <phoneticPr fontId="3" type="noConversion"/>
  <dataValidations disablePrompts="1" count="1">
    <dataValidation type="list" allowBlank="1" showInputMessage="1" showErrorMessage="1" sqref="C2:C6" xr:uid="{56D073C0-FBE3-4DA8-B8C8-277CCB0E3C82}">
      <formula1>"Elementary,Junior High,Senior High,Integrated School"</formula1>
    </dataValidation>
  </dataValidations>
  <pageMargins left="0.75" right="0.75" top="1" bottom="1" header="0.5" footer="0.5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6"/>
  <sheetViews>
    <sheetView zoomScale="70" zoomScaleNormal="70" workbookViewId="0">
      <selection activeCell="C3" sqref="C3"/>
    </sheetView>
  </sheetViews>
  <sheetFormatPr defaultRowHeight="14.4" x14ac:dyDescent="0.3"/>
  <cols>
    <col min="1" max="1" width="15.33203125" style="4" bestFit="1" customWidth="1"/>
    <col min="2" max="2" width="17.44140625" style="4" bestFit="1" customWidth="1"/>
    <col min="3" max="3" width="11.109375" style="4" bestFit="1" customWidth="1"/>
    <col min="4" max="4" width="22.88671875" style="4" customWidth="1"/>
    <col min="5" max="5" width="18" style="4" customWidth="1"/>
    <col min="6" max="6" width="13" style="4" bestFit="1" customWidth="1"/>
    <col min="7" max="7" width="15.5546875" style="4" bestFit="1" customWidth="1"/>
    <col min="8" max="8" width="15.5546875" style="4" customWidth="1"/>
    <col min="9" max="9" width="17.77734375" style="4" bestFit="1" customWidth="1"/>
    <col min="10" max="10" width="17.109375" style="4" bestFit="1" customWidth="1"/>
    <col min="11" max="11" width="14.109375" style="4" bestFit="1" customWidth="1"/>
    <col min="12" max="12" width="15.77734375" style="4" bestFit="1" customWidth="1"/>
    <col min="13" max="13" width="15.88671875" style="4" customWidth="1"/>
    <col min="14" max="14" width="12.44140625" style="4" customWidth="1"/>
    <col min="15" max="15" width="11.5546875" bestFit="1" customWidth="1"/>
    <col min="16" max="16" width="14.88671875" customWidth="1"/>
  </cols>
  <sheetData>
    <row r="1" spans="1:16" s="4" customFormat="1" ht="28.8" x14ac:dyDescent="0.3">
      <c r="A1" s="3" t="s">
        <v>7</v>
      </c>
      <c r="B1" s="3" t="s">
        <v>64</v>
      </c>
      <c r="C1" s="3" t="s">
        <v>0</v>
      </c>
      <c r="D1" s="3" t="s">
        <v>1</v>
      </c>
      <c r="E1" s="3" t="s">
        <v>8</v>
      </c>
      <c r="F1" s="3" t="s">
        <v>9</v>
      </c>
      <c r="G1" s="3" t="s">
        <v>10</v>
      </c>
      <c r="H1" s="3" t="s">
        <v>73</v>
      </c>
      <c r="I1" s="3" t="s">
        <v>11</v>
      </c>
      <c r="J1" s="3" t="s">
        <v>12</v>
      </c>
      <c r="K1" s="3" t="s">
        <v>74</v>
      </c>
      <c r="L1" s="3" t="s">
        <v>13</v>
      </c>
      <c r="M1" s="4" t="s">
        <v>70</v>
      </c>
      <c r="N1" s="3" t="s">
        <v>14</v>
      </c>
      <c r="O1" s="3" t="s">
        <v>71</v>
      </c>
      <c r="P1" s="3" t="s">
        <v>72</v>
      </c>
    </row>
    <row r="2" spans="1:16" x14ac:dyDescent="0.3">
      <c r="A2" s="5" t="s">
        <v>65</v>
      </c>
      <c r="B2" s="6">
        <v>46174</v>
      </c>
      <c r="C2" s="5" t="s">
        <v>40</v>
      </c>
      <c r="D2" s="5" t="str">
        <f>_xlfn.XLOOKUP(tblAssessment[[#This Row],[School ID]],tblSchools[School ID],tblSchools[School Name],"")</f>
        <v>DRT Elementary School</v>
      </c>
      <c r="E2" s="5" t="s">
        <v>22</v>
      </c>
      <c r="F2" s="5">
        <v>15</v>
      </c>
      <c r="G2" s="5">
        <v>10</v>
      </c>
      <c r="H2" s="7">
        <f>IFERROR(tblAssessment[[#This Row],[Functional Qty]]/tblAssessment[[#This Row],[Existing Qty]],0)</f>
        <v>0.66666666666666663</v>
      </c>
      <c r="I2" s="5">
        <f>MAX(0,tblAssessment[[#This Row],[Existing Qty]]-tblAssessment[[#This Row],[Functional Qty]]-tblAssessment[[#This Row],[Condemned Qty]])</f>
        <v>4</v>
      </c>
      <c r="J2" s="5">
        <v>1</v>
      </c>
      <c r="K2" s="5" t="str">
        <f>IF(tblAssessment[[#This Row],[Condition %]]&gt;=80%,"Low",
IF(tblAssessment[[#This Row],[Condition %]]&gt;=60%,"Medium",
IF(tblAssessment[[#This Row],[Condition %]]&gt;=40%,"High","Critical")))</f>
        <v>Medium</v>
      </c>
      <c r="L2" s="12">
        <v>1000</v>
      </c>
      <c r="O2" s="7">
        <f>IFERROR(tblAssessment[[#This Row],[Needs Repair Qty]]/tblAssessment[[#This Row],[Existing Qty]],0)</f>
        <v>0.26666666666666666</v>
      </c>
      <c r="P2" s="8">
        <f>IFERROR(tblAssessment[[#This Row],[Condemned Qty]]/tblAssessment[[#This Row],[Existing Qty]],0)</f>
        <v>6.6666666666666666E-2</v>
      </c>
    </row>
    <row r="3" spans="1:16" x14ac:dyDescent="0.3">
      <c r="A3" s="5" t="s">
        <v>66</v>
      </c>
      <c r="B3" s="6">
        <v>46174</v>
      </c>
      <c r="C3" s="5" t="s">
        <v>40</v>
      </c>
      <c r="D3" s="5" t="str">
        <f>_xlfn.XLOOKUP(tblAssessment[[#This Row],[School ID]],tblSchools[School ID],tblSchools[School Name],"")</f>
        <v>DRT Elementary School</v>
      </c>
      <c r="E3" s="5" t="s">
        <v>31</v>
      </c>
      <c r="F3" s="5">
        <v>8</v>
      </c>
      <c r="G3" s="5">
        <v>6</v>
      </c>
      <c r="H3" s="7">
        <f>IFERROR(tblAssessment[[#This Row],[Functional Qty]]/tblAssessment[[#This Row],[Existing Qty]],0)</f>
        <v>0.75</v>
      </c>
      <c r="I3" s="5">
        <f>MAX(0,tblAssessment[[#This Row],[Existing Qty]]-tblAssessment[[#This Row],[Functional Qty]]-tblAssessment[[#This Row],[Condemned Qty]])</f>
        <v>2</v>
      </c>
      <c r="J3" s="5">
        <v>0</v>
      </c>
      <c r="K3" s="5" t="str">
        <f>IF(tblAssessment[[#This Row],[Condition %]]&gt;=80%,"Low",
IF(tblAssessment[[#This Row],[Condition %]]&gt;=60%,"Medium",
IF(tblAssessment[[#This Row],[Condition %]]&gt;=40%,"High","Critical")))</f>
        <v>Medium</v>
      </c>
      <c r="L3" s="12">
        <v>3000</v>
      </c>
      <c r="O3" s="7">
        <f>IFERROR(tblAssessment[[#This Row],[Needs Repair Qty]]/tblAssessment[[#This Row],[Existing Qty]],0)</f>
        <v>0.25</v>
      </c>
      <c r="P3" s="8">
        <f>IFERROR(tblAssessment[[#This Row],[Condemned Qty]]/tblAssessment[[#This Row],[Existing Qty]],0)</f>
        <v>0</v>
      </c>
    </row>
    <row r="4" spans="1:16" x14ac:dyDescent="0.3">
      <c r="A4" s="5" t="s">
        <v>67</v>
      </c>
      <c r="B4" s="6">
        <v>46174</v>
      </c>
      <c r="C4" s="5" t="s">
        <v>45</v>
      </c>
      <c r="D4" s="5" t="str">
        <f>_xlfn.XLOOKUP(tblAssessment[[#This Row],[School ID]],tblSchools[School ID],tblSchools[School Name],"")</f>
        <v>Sapang Bulak ES</v>
      </c>
      <c r="E4" s="5" t="s">
        <v>26</v>
      </c>
      <c r="F4" s="5">
        <v>1</v>
      </c>
      <c r="G4" s="5">
        <v>0</v>
      </c>
      <c r="H4" s="7">
        <f>IFERROR(tblAssessment[[#This Row],[Functional Qty]]/tblAssessment[[#This Row],[Existing Qty]],0)</f>
        <v>0</v>
      </c>
      <c r="I4" s="5">
        <f>MAX(0,tblAssessment[[#This Row],[Existing Qty]]-tblAssessment[[#This Row],[Functional Qty]]-tblAssessment[[#This Row],[Condemned Qty]])</f>
        <v>1</v>
      </c>
      <c r="J4" s="5">
        <v>0</v>
      </c>
      <c r="K4" s="5" t="str">
        <f>IF(tblAssessment[[#This Row],[Condition %]]&gt;=80%,"Low",
IF(tblAssessment[[#This Row],[Condition %]]&gt;=60%,"Medium",
IF(tblAssessment[[#This Row],[Condition %]]&gt;=40%,"High","Critical")))</f>
        <v>Critical</v>
      </c>
      <c r="L4" s="12">
        <v>6000</v>
      </c>
      <c r="O4" s="7">
        <f>IFERROR(tblAssessment[[#This Row],[Needs Repair Qty]]/tblAssessment[[#This Row],[Existing Qty]],0)</f>
        <v>1</v>
      </c>
      <c r="P4" s="8">
        <f>IFERROR(tblAssessment[[#This Row],[Condemned Qty]]/tblAssessment[[#This Row],[Existing Qty]],0)</f>
        <v>0</v>
      </c>
    </row>
    <row r="5" spans="1:16" x14ac:dyDescent="0.3">
      <c r="A5" s="5" t="s">
        <v>68</v>
      </c>
      <c r="B5" s="6">
        <v>46174</v>
      </c>
      <c r="C5" s="5" t="s">
        <v>49</v>
      </c>
      <c r="D5" s="5" t="str">
        <f>_xlfn.XLOOKUP(tblAssessment[[#This Row],[School ID]],tblSchools[School ID],tblSchools[School Name],"")</f>
        <v>Kalawakan ES</v>
      </c>
      <c r="E5" s="5" t="s">
        <v>35</v>
      </c>
      <c r="F5" s="5">
        <v>100</v>
      </c>
      <c r="G5" s="5">
        <v>40</v>
      </c>
      <c r="H5" s="7">
        <f>IFERROR(tblAssessment[[#This Row],[Functional Qty]]/tblAssessment[[#This Row],[Existing Qty]],0)</f>
        <v>0.4</v>
      </c>
      <c r="I5" s="5">
        <f>MAX(0,tblAssessment[[#This Row],[Existing Qty]]-tblAssessment[[#This Row],[Functional Qty]]-tblAssessment[[#This Row],[Condemned Qty]])</f>
        <v>60</v>
      </c>
      <c r="J5" s="5">
        <v>0</v>
      </c>
      <c r="K5" s="5" t="str">
        <f>IF(tblAssessment[[#This Row],[Condition %]]&gt;=80%,"Low",
IF(tblAssessment[[#This Row],[Condition %]]&gt;=60%,"Medium",
IF(tblAssessment[[#This Row],[Condition %]]&gt;=40%,"High","Critical")))</f>
        <v>High</v>
      </c>
      <c r="L5" s="12">
        <v>8000</v>
      </c>
      <c r="O5" s="7">
        <f>IFERROR(tblAssessment[[#This Row],[Needs Repair Qty]]/tblAssessment[[#This Row],[Existing Qty]],0)</f>
        <v>0.6</v>
      </c>
      <c r="P5" s="8">
        <f>IFERROR(tblAssessment[[#This Row],[Condemned Qty]]/tblAssessment[[#This Row],[Existing Qty]],0)</f>
        <v>0</v>
      </c>
    </row>
    <row r="6" spans="1:16" x14ac:dyDescent="0.3">
      <c r="A6" s="5" t="s">
        <v>69</v>
      </c>
      <c r="B6" s="6">
        <v>46174</v>
      </c>
      <c r="C6" s="5" t="s">
        <v>53</v>
      </c>
      <c r="D6" s="5" t="str">
        <f>_xlfn.XLOOKUP(tblAssessment[[#This Row],[School ID]],tblSchools[School ID],tblSchools[School Name],"")</f>
        <v>Camachile ES</v>
      </c>
      <c r="E6" s="5" t="s">
        <v>39</v>
      </c>
      <c r="F6" s="5">
        <v>5</v>
      </c>
      <c r="G6" s="5">
        <v>5</v>
      </c>
      <c r="H6" s="7">
        <f>IFERROR(tblAssessment[[#This Row],[Functional Qty]]/tblAssessment[[#This Row],[Existing Qty]],0)</f>
        <v>1</v>
      </c>
      <c r="I6" s="5">
        <f>MAX(0,tblAssessment[[#This Row],[Existing Qty]]-tblAssessment[[#This Row],[Functional Qty]]-tblAssessment[[#This Row],[Condemned Qty]])</f>
        <v>0</v>
      </c>
      <c r="J6" s="5">
        <v>0</v>
      </c>
      <c r="K6" s="5" t="str">
        <f>IF(tblAssessment[[#This Row],[Condition %]]&gt;=80%,"Low",
IF(tblAssessment[[#This Row],[Condition %]]&gt;=60%,"Medium",
IF(tblAssessment[[#This Row],[Condition %]]&gt;=40%,"High","Critical")))</f>
        <v>Low</v>
      </c>
      <c r="L6" s="12">
        <v>0</v>
      </c>
      <c r="O6" s="7">
        <f>IFERROR(tblAssessment[[#This Row],[Needs Repair Qty]]/tblAssessment[[#This Row],[Existing Qty]],0)</f>
        <v>0</v>
      </c>
      <c r="P6" s="8">
        <f>IFERROR(tblAssessment[[#This Row],[Condemned Qty]]/tblAssessment[[#This Row],[Existing Qty]],0)</f>
        <v>0</v>
      </c>
    </row>
  </sheetData>
  <conditionalFormatting sqref="K2:K6">
    <cfRule type="cellIs" dxfId="11" priority="2" operator="equal">
      <formula>"Low"</formula>
    </cfRule>
    <cfRule type="cellIs" dxfId="10" priority="3" operator="equal">
      <formula>"Medium"</formula>
    </cfRule>
    <cfRule type="cellIs" dxfId="9" priority="4" operator="equal">
      <formula>"High"</formula>
    </cfRule>
    <cfRule type="cellIs" dxfId="8" priority="5" operator="equal">
      <formula>"Critical"</formula>
    </cfRule>
    <cfRule type="iconSet" priority="6">
      <iconSet iconSet="3TrafficLights2">
        <cfvo type="percent" val="0"/>
        <cfvo type="percent" val="33"/>
        <cfvo type="percent" val="67"/>
      </iconSet>
    </cfRule>
  </conditionalFormatting>
  <conditionalFormatting sqref="F2:J6">
    <cfRule type="expression" dxfId="7" priority="1">
      <formula>($G2+$I2+$J2)&lt;&gt;$F2</formula>
    </cfRule>
  </conditionalFormatting>
  <dataValidations count="3">
    <dataValidation type="list" allowBlank="1" showInputMessage="1" showErrorMessage="1" sqref="C2:C6" xr:uid="{B758F9BF-6EAD-4E72-953F-A86EEA0C0CBE}">
      <formula1>SchoolIDs</formula1>
    </dataValidation>
    <dataValidation type="custom" allowBlank="1" showInputMessage="1" showErrorMessage="1" errorTitle="Functional Qty" error="Functional Qty cannot be greater than Existing Qty" sqref="G2:G6" xr:uid="{B2284691-45D3-4BFF-9633-5E1C353D442C}">
      <formula1>G2&lt;=F2</formula1>
    </dataValidation>
    <dataValidation type="custom" allowBlank="1" showInputMessage="1" showErrorMessage="1" errorTitle="Condemned Qty" error="Condemned Qty cannot be greater than Existing Qty" sqref="J2:J6" xr:uid="{31134718-B268-4BDC-A1C9-CDBBD8AFD4DC}">
      <formula1>J2&lt;=F2</formula1>
    </dataValidation>
  </dataValidations>
  <pageMargins left="0.75" right="0.75" top="1" bottom="1" header="0.5" footer="0.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G24" sqref="G24"/>
    </sheetView>
  </sheetViews>
  <sheetFormatPr defaultRowHeight="14.4" x14ac:dyDescent="0.3"/>
  <cols>
    <col min="1" max="1" width="11.109375" customWidth="1"/>
    <col min="2" max="2" width="10.77734375" customWidth="1"/>
    <col min="3" max="3" width="20.109375" bestFit="1" customWidth="1"/>
    <col min="4" max="4" width="19" customWidth="1"/>
    <col min="5" max="5" width="19.6640625" customWidth="1"/>
    <col min="6" max="6" width="12.5546875" customWidth="1"/>
    <col min="7" max="7" width="16.33203125" bestFit="1" customWidth="1"/>
    <col min="8" max="8" width="17.6640625" customWidth="1"/>
    <col min="9" max="9" width="11.21875" customWidth="1"/>
    <col min="10" max="10" width="17" customWidth="1"/>
  </cols>
  <sheetData>
    <row r="1" spans="1:10" x14ac:dyDescent="0.3">
      <c r="A1" t="s">
        <v>15</v>
      </c>
      <c r="B1" t="s">
        <v>0</v>
      </c>
      <c r="C1" t="s">
        <v>1</v>
      </c>
      <c r="D1" t="s">
        <v>8</v>
      </c>
      <c r="E1" t="s">
        <v>16</v>
      </c>
      <c r="F1" t="s">
        <v>17</v>
      </c>
      <c r="G1" t="s">
        <v>18</v>
      </c>
      <c r="H1" t="s">
        <v>19</v>
      </c>
      <c r="I1" t="s">
        <v>20</v>
      </c>
      <c r="J1" t="s">
        <v>21</v>
      </c>
    </row>
    <row r="2" spans="1:10" x14ac:dyDescent="0.3">
      <c r="A2" t="s">
        <v>75</v>
      </c>
      <c r="B2" t="s">
        <v>40</v>
      </c>
      <c r="C2" t="str">
        <f>_xlfn.XLOOKUP(tblProjects[[#This Row],[School ID]],tblSchools[School ID],tblSchools[School Name],"")</f>
        <v>DRT Elementary School</v>
      </c>
      <c r="D2" t="s">
        <v>22</v>
      </c>
      <c r="E2" t="s">
        <v>76</v>
      </c>
      <c r="F2" t="s">
        <v>33</v>
      </c>
      <c r="G2" t="s">
        <v>34</v>
      </c>
      <c r="H2" t="s">
        <v>28</v>
      </c>
    </row>
    <row r="3" spans="1:10" x14ac:dyDescent="0.3">
      <c r="A3" t="s">
        <v>86</v>
      </c>
      <c r="B3" t="s">
        <v>49</v>
      </c>
      <c r="C3" t="str">
        <f>_xlfn.XLOOKUP(tblProjects[[#This Row],[School ID]],tblSchools[School ID],tblSchools[School Name],"")</f>
        <v>Kalawakan ES</v>
      </c>
      <c r="D3" t="s">
        <v>31</v>
      </c>
      <c r="E3" t="s">
        <v>87</v>
      </c>
      <c r="F3" t="s">
        <v>24</v>
      </c>
      <c r="G3" t="s">
        <v>29</v>
      </c>
      <c r="H3" t="s">
        <v>24</v>
      </c>
    </row>
    <row r="4" spans="1:10" x14ac:dyDescent="0.3">
      <c r="A4" t="s">
        <v>88</v>
      </c>
      <c r="B4" t="s">
        <v>45</v>
      </c>
      <c r="C4" t="str">
        <f>_xlfn.XLOOKUP(tblProjects[[#This Row],[School ID]],tblSchools[School ID],tblSchools[School Name],"")</f>
        <v>Sapang Bulak ES</v>
      </c>
      <c r="D4" t="s">
        <v>31</v>
      </c>
      <c r="E4" t="s">
        <v>87</v>
      </c>
      <c r="F4" t="s">
        <v>37</v>
      </c>
      <c r="G4" t="s">
        <v>38</v>
      </c>
      <c r="H4" t="s">
        <v>28</v>
      </c>
    </row>
  </sheetData>
  <conditionalFormatting sqref="H2:H4">
    <cfRule type="cellIs" dxfId="6" priority="6" operator="equal">
      <formula>"Ongoing"</formula>
    </cfRule>
    <cfRule type="cellIs" dxfId="5" priority="7" operator="equal">
      <formula>"Approved"</formula>
    </cfRule>
    <cfRule type="cellIs" dxfId="4" priority="8" operator="equal">
      <formula>"Pending"</formula>
    </cfRule>
  </conditionalFormatting>
  <conditionalFormatting sqref="F2:F4">
    <cfRule type="cellIs" dxfId="3" priority="1" operator="equal">
      <formula>"Completed"</formula>
    </cfRule>
    <cfRule type="cellIs" dxfId="2" priority="2" operator="equal">
      <formula>"Ongoing"</formula>
    </cfRule>
    <cfRule type="cellIs" dxfId="1" priority="3" operator="equal">
      <formula>"Approved"</formula>
    </cfRule>
    <cfRule type="cellIs" dxfId="0" priority="4" operator="equal">
      <formula>"Pending"</formula>
    </cfRule>
  </conditionalFormatting>
  <dataValidations count="5">
    <dataValidation type="list" allowBlank="1" showInputMessage="1" showErrorMessage="1" sqref="B2:B4" xr:uid="{CB5E2173-85A3-4D94-8765-3E54442211E1}">
      <formula1>SchoolIDs</formula1>
    </dataValidation>
    <dataValidation type="list" allowBlank="1" showInputMessage="1" showErrorMessage="1" sqref="D2:D4" xr:uid="{68391114-7CFF-40F8-B3C5-FE232F201022}">
      <formula1>"Classroom,Water Facility,Toilet, Furniture, Roof Electrical System,Fence,Computer Lab,Library,Science Lab"</formula1>
    </dataValidation>
    <dataValidation type="list" allowBlank="1" showInputMessage="1" showErrorMessage="1" sqref="F2:F4" xr:uid="{1417F415-E76F-4EC9-8979-9AEC062980AA}">
      <formula1>"Pending,Ongoing,Completed"</formula1>
    </dataValidation>
    <dataValidation type="list" allowBlank="1" showInputMessage="1" showErrorMessage="1" sqref="G2:G4" xr:uid="{49EAC7D2-AA04-4DCC-90A0-F1BCE3AB0E79}">
      <formula1>"DepEd,LGU,NGO,Private Donor,National Government"</formula1>
    </dataValidation>
    <dataValidation type="list" allowBlank="1" showInputMessage="1" showErrorMessage="1" sqref="H2:H4" xr:uid="{4A02BD9B-0EAE-4B8E-AAA6-D8013DC9F038}">
      <formula1>"Pending,Approved,"</formula1>
    </dataValidation>
  </dataValidations>
  <pageMargins left="0.75" right="0.75" top="1" bottom="1" header="0.5" footer="0.5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6B711-479E-442D-9829-F85A5A8CB524}">
  <dimension ref="A1:F16"/>
  <sheetViews>
    <sheetView workbookViewId="0">
      <selection activeCell="N10" sqref="N10"/>
    </sheetView>
  </sheetViews>
  <sheetFormatPr defaultRowHeight="14.4" x14ac:dyDescent="0.3"/>
  <cols>
    <col min="1" max="1" width="19" customWidth="1"/>
    <col min="2" max="2" width="12.88671875" customWidth="1"/>
    <col min="5" max="5" width="22" bestFit="1" customWidth="1"/>
    <col min="6" max="6" width="10.6640625" customWidth="1"/>
  </cols>
  <sheetData>
    <row r="1" spans="1:6" x14ac:dyDescent="0.3">
      <c r="A1" s="2" t="s">
        <v>84</v>
      </c>
      <c r="B1" s="2" t="s">
        <v>85</v>
      </c>
      <c r="E1" s="1" t="s">
        <v>17</v>
      </c>
      <c r="F1" s="1" t="s">
        <v>85</v>
      </c>
    </row>
    <row r="2" spans="1:6" x14ac:dyDescent="0.3">
      <c r="A2" s="2" t="s">
        <v>23</v>
      </c>
      <c r="B2" s="2">
        <f>COUNTIF(tblAssessment[Assessment Priority],Table5[[#This Row],[Priority]])</f>
        <v>1</v>
      </c>
      <c r="E2" s="2" t="s">
        <v>24</v>
      </c>
      <c r="F2" s="2">
        <f>COUNTIF(tblProjects[Status],Table6[[#This Row],[Status]])</f>
        <v>1</v>
      </c>
    </row>
    <row r="3" spans="1:6" x14ac:dyDescent="0.3">
      <c r="A3" s="2" t="s">
        <v>27</v>
      </c>
      <c r="B3" s="2">
        <f>COUNTIF(tblAssessment[Assessment Priority],Table5[[#This Row],[Priority]])</f>
        <v>1</v>
      </c>
      <c r="E3" s="2" t="s">
        <v>33</v>
      </c>
      <c r="F3" s="2">
        <f>COUNTIF(tblProjects[Status],Table6[[#This Row],[Status]])</f>
        <v>1</v>
      </c>
    </row>
    <row r="4" spans="1:6" x14ac:dyDescent="0.3">
      <c r="A4" s="2" t="s">
        <v>32</v>
      </c>
      <c r="B4" s="2">
        <f>COUNTIF(tblAssessment[Assessment Priority],Table5[[#This Row],[Priority]])</f>
        <v>2</v>
      </c>
      <c r="E4" s="2" t="s">
        <v>37</v>
      </c>
      <c r="F4" s="2">
        <f>COUNTIF(tblProjects[Status],Table6[[#This Row],[Status]])</f>
        <v>1</v>
      </c>
    </row>
    <row r="5" spans="1:6" x14ac:dyDescent="0.3">
      <c r="A5" s="2" t="s">
        <v>36</v>
      </c>
      <c r="B5" s="2">
        <f>COUNTIF(tblAssessment[Assessment Priority],Table5[[#This Row],[Priority]])</f>
        <v>1</v>
      </c>
    </row>
    <row r="6" spans="1:6" x14ac:dyDescent="0.3">
      <c r="A6" s="2"/>
      <c r="B6" s="14">
        <f>SUBTOTAL(109,Table5[Count])</f>
        <v>5</v>
      </c>
    </row>
    <row r="11" spans="1:6" x14ac:dyDescent="0.3">
      <c r="A11" s="1" t="s">
        <v>8</v>
      </c>
      <c r="B11" s="1" t="s">
        <v>89</v>
      </c>
      <c r="E11" s="13" t="str" cm="1">
        <f t="array" ref="E11:E15">_xlfn._xlws.SORT(tblSchools[School Name])</f>
        <v>Camachile ES</v>
      </c>
      <c r="F11" s="16">
        <f>SUMIFS(tblAssessment[Estimated Cost],tblAssessment[School Name],E11)</f>
        <v>0</v>
      </c>
    </row>
    <row r="12" spans="1:6" x14ac:dyDescent="0.3">
      <c r="A12" s="2" t="s">
        <v>22</v>
      </c>
      <c r="B12" s="15">
        <f>SUMIFS(tblAssessment[Estimated Cost],tblAssessment[Infrastructure Type],Table7[[#This Row],[Infrastructure Type]])</f>
        <v>1000</v>
      </c>
      <c r="E12" t="str">
        <v>DRT Elementary School</v>
      </c>
      <c r="F12" s="16">
        <f>SUMIFS(tblAssessment[Estimated Cost],tblAssessment[School Name],E12)</f>
        <v>4000</v>
      </c>
    </row>
    <row r="13" spans="1:6" x14ac:dyDescent="0.3">
      <c r="A13" s="2" t="s">
        <v>26</v>
      </c>
      <c r="B13" s="15">
        <f>SUMIFS(tblAssessment[Estimated Cost],tblAssessment[Infrastructure Type],Table7[[#This Row],[Infrastructure Type]])</f>
        <v>6000</v>
      </c>
      <c r="E13" t="str">
        <v>DRT National School</v>
      </c>
      <c r="F13" s="16">
        <f>SUMIFS(tblAssessment[Estimated Cost],tblAssessment[School Name],E13)</f>
        <v>0</v>
      </c>
    </row>
    <row r="14" spans="1:6" x14ac:dyDescent="0.3">
      <c r="A14" s="2" t="s">
        <v>31</v>
      </c>
      <c r="B14" s="15">
        <f>SUMIFS(tblAssessment[Estimated Cost],tblAssessment[Infrastructure Type],Table7[[#This Row],[Infrastructure Type]])</f>
        <v>3000</v>
      </c>
      <c r="E14" t="str">
        <v>Kalawakan ES</v>
      </c>
      <c r="F14" s="16">
        <f>SUMIFS(tblAssessment[Estimated Cost],tblAssessment[School Name],E14)</f>
        <v>8000</v>
      </c>
    </row>
    <row r="15" spans="1:6" x14ac:dyDescent="0.3">
      <c r="A15" s="2" t="s">
        <v>35</v>
      </c>
      <c r="B15" s="15">
        <f>SUMIFS(tblAssessment[Estimated Cost],tblAssessment[Infrastructure Type],Table7[[#This Row],[Infrastructure Type]])</f>
        <v>8000</v>
      </c>
      <c r="E15" t="str">
        <v>Sapang Bulak ES</v>
      </c>
      <c r="F15" s="16">
        <f>SUMIFS(tblAssessment[Estimated Cost],tblAssessment[School Name],E15)</f>
        <v>6000</v>
      </c>
    </row>
    <row r="16" spans="1:6" x14ac:dyDescent="0.3">
      <c r="A16" s="2" t="s">
        <v>39</v>
      </c>
      <c r="B16" s="15">
        <f>SUMIFS(tblAssessment[Estimated Cost],tblAssessment[Infrastructure Type],Table7[[#This Row],[Infrastructure Type]])</f>
        <v>0</v>
      </c>
    </row>
  </sheetData>
  <pageMargins left="0.7" right="0.7" top="0.75" bottom="0.75" header="0.3" footer="0.3"/>
  <tableParts count="3">
    <tablePart r:id="rId1"/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Dashboard</vt:lpstr>
      <vt:lpstr>Schools_Master</vt:lpstr>
      <vt:lpstr>Infrastructure_Assessment</vt:lpstr>
      <vt:lpstr>Project_Monitoring</vt:lpstr>
      <vt:lpstr>Helper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Dhirendra Shukla</cp:lastModifiedBy>
  <dcterms:created xsi:type="dcterms:W3CDTF">2026-05-31T04:30:02Z</dcterms:created>
  <dcterms:modified xsi:type="dcterms:W3CDTF">2026-05-31T16:14:59Z</dcterms:modified>
</cp:coreProperties>
</file>