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2"/>
  <workbookPr defaultThemeVersion="202300"/>
  <mc:AlternateContent xmlns:mc="http://schemas.openxmlformats.org/markup-compatibility/2006">
    <mc:Choice Requires="x15">
      <x15ac:absPath xmlns:x15ac="http://schemas.microsoft.com/office/spreadsheetml/2010/11/ac" url="https://d.docs.live.net/6f13c6ea4042b664/Documents/"/>
    </mc:Choice>
  </mc:AlternateContent>
  <xr:revisionPtr revIDLastSave="0" documentId="8_{F647A0B7-15F6-455B-BA9F-DEF5A4EEEAAC}" xr6:coauthVersionLast="47" xr6:coauthVersionMax="47" xr10:uidLastSave="{00000000-0000-0000-0000-000000000000}"/>
  <bookViews>
    <workbookView xWindow="-108" yWindow="-108" windowWidth="23256" windowHeight="12456" activeTab="2" xr2:uid="{4C6DF87F-FD2B-45C9-99FD-A37378D55FB2}"/>
  </bookViews>
  <sheets>
    <sheet name="Transactions" sheetId="1" r:id="rId1"/>
    <sheet name="Dashboard_Data" sheetId="2" state="hidden" r:id="rId2"/>
    <sheet name="Dashboard" sheetId="3" r:id="rId3"/>
  </sheets>
  <definedNames>
    <definedName name="Slicer_Approval_Status">#N/A</definedName>
    <definedName name="Slicer_Category">#N/A</definedName>
    <definedName name="Slicer_Department">#N/A</definedName>
    <definedName name="Slicer_Payment_Method">#N/A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4"/>
        <x14:slicerCache r:id="rId5"/>
        <x14:slicerCache r:id="rId6"/>
        <x14:slicerCache r:id="rId7"/>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67" i="3" l="1" a="1"/>
  <c r="A3" i="2" a="1"/>
  <c r="B3" i="2" s="1" a="1"/>
  <c r="R9" i="2"/>
  <c r="R8" i="2" a="1"/>
  <c r="A68" i="3" s="1"/>
  <c r="R6" i="2"/>
  <c r="M3" i="3" s="1"/>
  <c r="R5" i="2" a="1"/>
  <c r="R3" i="2"/>
  <c r="R2" i="2"/>
  <c r="A6" i="3" s="1"/>
  <c r="A35" i="2" a="1"/>
  <c r="M3" i="2" a="1"/>
  <c r="J3" i="2" a="1"/>
  <c r="G3" i="2" a="1"/>
  <c r="A64" i="3" s="1"/>
  <c r="D3" i="2" a="1"/>
  <c r="Q56" i="3" l="1"/>
  <c r="E6" i="3"/>
  <c r="R4" i="2"/>
  <c r="I6" i="3" s="1"/>
  <c r="A65" i="3" a="1"/>
  <c r="A62" i="3"/>
  <c r="A63" i="3" a="1"/>
  <c r="M56" i="3"/>
  <c r="O56" i="3"/>
  <c r="I56" i="3"/>
  <c r="K56" i="3"/>
  <c r="O54" i="3"/>
  <c r="Q54" i="3"/>
  <c r="K54" i="3"/>
  <c r="M54" i="3"/>
  <c r="Q52" i="3"/>
  <c r="I54" i="3"/>
  <c r="M52" i="3"/>
  <c r="O52" i="3"/>
  <c r="I52" i="3"/>
  <c r="K52" i="3"/>
  <c r="O50" i="3"/>
  <c r="Q50" i="3"/>
  <c r="K50" i="3"/>
  <c r="M50" i="3"/>
  <c r="Q48" i="3"/>
  <c r="I50" i="3"/>
  <c r="M48" i="3"/>
  <c r="O48" i="3"/>
  <c r="I48" i="3"/>
  <c r="K48" i="3"/>
  <c r="R7" i="2"/>
  <c r="A66" i="3" s="1" a="1"/>
  <c r="M6" i="3"/>
  <c r="M8" i="3"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<sst xmlns="http://schemas.openxmlformats.org/spreadsheetml/2006/main" count="221" uniqueCount="69">
  <si>
    <t>Date</t>
  </si>
  <si>
    <t>Department</t>
  </si>
  <si>
    <t>Category</t>
  </si>
  <si>
    <t>Amount (INR)</t>
  </si>
  <si>
    <t>Payment Method</t>
  </si>
  <si>
    <t>Approval Status</t>
  </si>
  <si>
    <t>Engineering</t>
  </si>
  <si>
    <t>Software</t>
  </si>
  <si>
    <t>Corporate Card</t>
  </si>
  <si>
    <t>Approved</t>
  </si>
  <si>
    <t>HR</t>
  </si>
  <si>
    <t>Training</t>
  </si>
  <si>
    <t>Bank Transfer</t>
  </si>
  <si>
    <t>Marketing</t>
  </si>
  <si>
    <t>Advertising</t>
  </si>
  <si>
    <t>Operations</t>
  </si>
  <si>
    <t>Travel</t>
  </si>
  <si>
    <t>Cash</t>
  </si>
  <si>
    <t>Pending</t>
  </si>
  <si>
    <t>Finance</t>
  </si>
  <si>
    <t>Consulting</t>
  </si>
  <si>
    <t>Hardware</t>
  </si>
  <si>
    <t>Sales</t>
  </si>
  <si>
    <t>Entertainment</t>
  </si>
  <si>
    <t>Rejected</t>
  </si>
  <si>
    <t>Recruitment</t>
  </si>
  <si>
    <t>Events</t>
  </si>
  <si>
    <t>Supplies</t>
  </si>
  <si>
    <t>Audit</t>
  </si>
  <si>
    <t>Benefits</t>
  </si>
  <si>
    <t>Cloud Services</t>
  </si>
  <si>
    <t>Design</t>
  </si>
  <si>
    <t>Maintenance</t>
  </si>
  <si>
    <t>Commission</t>
  </si>
  <si>
    <t>Research</t>
  </si>
  <si>
    <t>Monthly Expense</t>
  </si>
  <si>
    <t>Department Expense</t>
  </si>
  <si>
    <t>Category Expense</t>
  </si>
  <si>
    <t>Month</t>
  </si>
  <si>
    <t>Expense (INR)</t>
  </si>
  <si>
    <t>Top 5 Expenses</t>
  </si>
  <si>
    <t>Amount</t>
  </si>
  <si>
    <t>KPI</t>
  </si>
  <si>
    <t>Value</t>
  </si>
  <si>
    <t>Total Expense</t>
  </si>
  <si>
    <t>Transactions</t>
  </si>
  <si>
    <t>Average Expense</t>
  </si>
  <si>
    <t>Pending Expense</t>
  </si>
  <si>
    <t>Latest Date</t>
  </si>
  <si>
    <t>Pending %</t>
  </si>
  <si>
    <t>Largest Expense</t>
  </si>
  <si>
    <t>Data Rows</t>
  </si>
  <si>
    <t>HR EXPENSE DASHBOARD</t>
  </si>
  <si>
    <t>Executive Expense Analytics | January–July 2024</t>
  </si>
  <si>
    <t>TOTAL EXPENSE</t>
  </si>
  <si>
    <t>Recorded spend</t>
  </si>
  <si>
    <t>TRANSACTIONS</t>
  </si>
  <si>
    <t>Visible records</t>
  </si>
  <si>
    <t>AVERAGE EXPENSE</t>
  </si>
  <si>
    <t>Per transaction</t>
  </si>
  <si>
    <t>PENDING EXPENSE</t>
  </si>
  <si>
    <t>Monthly Expense Trend</t>
  </si>
  <si>
    <t>Expense by Department</t>
  </si>
  <si>
    <t>Expense by Category</t>
  </si>
  <si>
    <t>Expense by Payment Method</t>
  </si>
  <si>
    <t>Management Insights</t>
  </si>
  <si>
    <t>Data Quality Notes</t>
  </si>
  <si>
    <t>40 rows checked: no blank required fields, invalid amounts, duplicate transactions, invalid statuses, or invalid payment methods found.</t>
  </si>
  <si>
    <t>July contains one transaction dated 05-Jul-2024 and is treated as partial-month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</si>
</sst>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mm/yyyy"/>
    <numFmt numFmtId="165" formatCode="\₹#,##0"/>
    <numFmt numFmtId="166" formatCode="\₹0.00&quot; L&quot;"/>
    <numFmt numFmtId="167" formatCode="mmm\ yyyy"/>
    <numFmt numFmtId="168" formatCode="0.0%"/>
  </numFmts>
  <fonts count="15" x14ac:knownFonts="1">
    <font>
      <sz val="11"/>
      <color theme="1"/>
      <name val="Aptos Narrow"/>
      <family val="2"/>
      <scheme val="minor"/>
    </font>
    <font>
      <sz val="11"/>
      <color rgb="FF0F172A"/>
      <name val="Aptos Narrow"/>
      <family val="2"/>
      <scheme val="minor"/>
    </font>
    <font>
      <sz val="11"/>
      <color rgb="FFF8FAFC"/>
      <name val="Aptos"/>
    </font>
    <font>
      <sz val="11"/>
      <color rgb="FF38BDF8"/>
      <name val="Aptos Narrow"/>
      <family val="2"/>
      <scheme val="minor"/>
    </font>
    <font>
      <b/>
      <sz val="11"/>
      <color rgb="FF38BDF8"/>
      <name val="Aptos Narrow"/>
      <family val="2"/>
      <scheme val="minor"/>
    </font>
    <font>
      <b/>
      <sz val="10"/>
      <color rgb="FF38BDF8"/>
      <name val="Aptos Narrow"/>
      <family val="2"/>
      <scheme val="minor"/>
    </font>
    <font>
      <sz val="11"/>
      <color rgb="FFF8FAFC"/>
      <name val="Aptos Narrow"/>
      <family val="2"/>
      <scheme val="minor"/>
    </font>
    <font>
      <b/>
      <sz val="11"/>
      <color rgb="FFF8FAFC"/>
      <name val="Aptos Narrow"/>
      <family val="2"/>
      <scheme val="minor"/>
    </font>
    <font>
      <b/>
      <sz val="22"/>
      <color rgb="FFF8FAFC"/>
      <name val="Aptos Narrow"/>
      <family val="2"/>
      <scheme val="minor"/>
    </font>
    <font>
      <sz val="9"/>
      <color rgb="FF94A3B8"/>
      <name val="Aptos Narrow"/>
      <family val="2"/>
      <scheme val="minor"/>
    </font>
    <font>
      <b/>
      <sz val="10"/>
      <color rgb="FFFBBF24"/>
      <name val="Aptos Narrow"/>
      <family val="2"/>
      <scheme val="minor"/>
    </font>
    <font>
      <b/>
      <sz val="11"/>
      <color rgb="FF0F172A"/>
      <name val="Aptos Narrow"/>
      <family val="2"/>
      <scheme val="minor"/>
    </font>
    <font>
      <b/>
      <sz val="24"/>
      <color rgb="FF38BDF8"/>
      <name val="Aptos Narrow"/>
      <family val="2"/>
      <scheme val="minor"/>
    </font>
    <font>
      <b/>
      <sz val="22"/>
      <color rgb="FFFBBF24"/>
      <name val="Aptos Narrow"/>
      <family val="2"/>
      <scheme val="minor"/>
    </font>
    <font>
      <b/>
      <sz val="11"/>
      <color rgb="FF38BDF8"/>
      <name val="Aptos"/>
    </font>
  </fonts>
  <fills count="6">
    <fill>
      <patternFill patternType="none"/>
    </fill>
    <fill>
      <patternFill patternType="gray125"/>
    </fill>
    <fill>
      <patternFill patternType="solid">
        <fgColor rgb="FFFFFFFF"/>
        <bgColor indexed="64"/>
      </patternFill>
    </fill>
    <fill>
      <patternFill patternType="solid">
        <fgColor rgb="FF0B1220"/>
        <bgColor indexed="64"/>
      </patternFill>
    </fill>
    <fill>
      <patternFill patternType="solid">
        <fgColor rgb="FF172033"/>
        <bgColor indexed="64"/>
      </patternFill>
    </fill>
    <fill>
      <patternFill patternType="solid">
        <fgColor rgb="FFE2E8F0"/>
        <bgColor indexed="64"/>
      </patternFill>
    </fill>
  </fills>
  <borders count="15">
    <border>
      <left/>
      <right/>
      <top/>
      <bottom/>
      <diagonal/>
    </border>
    <border>
      <left/>
      <right/>
      <top style="thin">
        <color rgb="FF334155"/>
      </top>
      <bottom/>
      <diagonal/>
    </border>
    <border>
      <left/>
      <right/>
      <top style="thin">
        <color rgb="FF334155"/>
      </top>
      <bottom style="thin">
        <color rgb="FF334155"/>
      </bottom>
      <diagonal/>
    </border>
    <border>
      <left/>
      <right/>
      <top/>
      <bottom style="thin">
        <color rgb="FF334155"/>
      </bottom>
      <diagonal/>
    </border>
    <border>
      <left style="thin">
        <color rgb="FF334155"/>
      </left>
      <right/>
      <top style="thin">
        <color rgb="FF334155"/>
      </top>
      <bottom style="thin">
        <color rgb="FF334155"/>
      </bottom>
      <diagonal/>
    </border>
    <border>
      <left style="thin">
        <color rgb="FF334155"/>
      </left>
      <right/>
      <top style="thin">
        <color rgb="FF334155"/>
      </top>
      <bottom/>
      <diagonal/>
    </border>
    <border>
      <left style="thin">
        <color rgb="FF334155"/>
      </left>
      <right/>
      <top/>
      <bottom/>
      <diagonal/>
    </border>
    <border>
      <left style="thin">
        <color rgb="FF334155"/>
      </left>
      <right/>
      <top/>
      <bottom style="thin">
        <color rgb="FF334155"/>
      </bottom>
      <diagonal/>
    </border>
    <border>
      <left/>
      <right style="thin">
        <color rgb="FF334155"/>
      </right>
      <top style="thin">
        <color rgb="FF334155"/>
      </top>
      <bottom/>
      <diagonal/>
    </border>
    <border>
      <left/>
      <right style="thin">
        <color rgb="FF334155"/>
      </right>
      <top/>
      <bottom/>
      <diagonal/>
    </border>
    <border>
      <left/>
      <right style="thin">
        <color rgb="FF334155"/>
      </right>
      <top/>
      <bottom style="thin">
        <color rgb="FF334155"/>
      </bottom>
      <diagonal/>
    </border>
    <border>
      <left style="thin">
        <color rgb="FF334155"/>
      </left>
      <right/>
      <top style="medium">
        <color rgb="FF475569"/>
      </top>
      <bottom style="thin">
        <color rgb="FF334155"/>
      </bottom>
      <diagonal/>
    </border>
    <border>
      <left/>
      <right/>
      <top style="medium">
        <color rgb="FF475569"/>
      </top>
      <bottom style="thin">
        <color rgb="FF334155"/>
      </bottom>
      <diagonal/>
    </border>
    <border>
      <left/>
      <right style="thin">
        <color rgb="FF334155"/>
      </right>
      <top style="medium">
        <color rgb="FF475569"/>
      </top>
      <bottom style="thin">
        <color rgb="FF334155"/>
      </bottom>
      <diagonal/>
    </border>
    <border>
      <left/>
      <right style="thin">
        <color rgb="FF334155"/>
      </right>
      <top style="thin">
        <color rgb="FF334155"/>
      </top>
      <bottom style="thin">
        <color rgb="FF334155"/>
      </bottom>
      <diagonal/>
    </border>
  </borders>
  <cellStyleXfs count="1">
    <xf numFmtId="0" fontId="0" fillId="0" borderId="0"/>
  </cellStyleXfs>
  <cellXfs count="54">
    <xf numFmtId="0" fontId="0" fillId="0" borderId="0" xfId="0"/>
    <xf numFmtId="164" fontId="0" fillId="0" borderId="0" xfId="0" applyNumberFormat="1"/>
    <xf numFmtId="165" fontId="0" fillId="0" borderId="0" xfId="0" applyNumberFormat="1"/>
    <xf numFmtId="0" fontId="1" fillId="2" borderId="0" xfId="0" applyFont="1" applyFill="1"/>
    <xf numFmtId="0" fontId="0" fillId="3" borderId="0" xfId="0" applyFill="1"/>
    <xf numFmtId="167" fontId="1" fillId="2" borderId="0" xfId="0" applyNumberFormat="1" applyFont="1" applyFill="1"/>
    <xf numFmtId="165" fontId="1" fillId="2" borderId="0" xfId="0" applyNumberFormat="1" applyFont="1" applyFill="1"/>
    <xf numFmtId="164" fontId="1" fillId="2" borderId="0" xfId="0" applyNumberFormat="1" applyFont="1" applyFill="1"/>
    <xf numFmtId="168" fontId="1" fillId="2" borderId="0" xfId="0" applyNumberFormat="1" applyFont="1" applyFill="1"/>
    <xf numFmtId="0" fontId="7" fillId="4" borderId="0" xfId="0" applyFont="1" applyFill="1"/>
    <xf numFmtId="0" fontId="7" fillId="4" borderId="0" xfId="0" applyFont="1" applyFill="1"/>
    <xf numFmtId="0" fontId="11" fillId="5" borderId="0" xfId="0" applyFont="1" applyFill="1"/>
    <xf numFmtId="1" fontId="1" fillId="2" borderId="0" xfId="0" applyNumberFormat="1" applyFont="1" applyFill="1"/>
    <xf numFmtId="0" fontId="2" fillId="3" borderId="0" xfId="0" applyFont="1" applyFill="1" applyBorder="1"/>
    <xf numFmtId="0" fontId="6" fillId="3" borderId="0" xfId="0" applyFont="1" applyFill="1" applyBorder="1"/>
    <xf numFmtId="166" fontId="8" fillId="3" borderId="0" xfId="0" applyNumberFormat="1" applyFont="1" applyFill="1" applyBorder="1" applyAlignment="1">
      <alignment vertical="center"/>
    </xf>
    <xf numFmtId="1" fontId="8" fillId="3" borderId="0" xfId="0" applyNumberFormat="1" applyFont="1" applyFill="1" applyBorder="1" applyAlignment="1">
      <alignment vertical="center"/>
    </xf>
    <xf numFmtId="165" fontId="8" fillId="3" borderId="0" xfId="0" applyNumberFormat="1" applyFont="1" applyFill="1" applyBorder="1" applyAlignment="1">
      <alignment vertical="center"/>
    </xf>
    <xf numFmtId="0" fontId="12" fillId="3" borderId="0" xfId="0" applyFont="1" applyFill="1" applyBorder="1"/>
    <xf numFmtId="0" fontId="3" fillId="3" borderId="0" xfId="0" applyFont="1" applyFill="1" applyBorder="1"/>
    <xf numFmtId="0" fontId="4" fillId="3" borderId="0" xfId="0" applyFont="1" applyFill="1" applyBorder="1"/>
    <xf numFmtId="0" fontId="3" fillId="3" borderId="0" xfId="0" applyFont="1" applyFill="1" applyBorder="1" applyAlignment="1">
      <alignment horizontal="right"/>
    </xf>
    <xf numFmtId="0" fontId="4" fillId="4" borderId="0" xfId="0" applyFont="1" applyFill="1" applyBorder="1"/>
    <xf numFmtId="166" fontId="13" fillId="3" borderId="0" xfId="0" applyNumberFormat="1" applyFont="1" applyFill="1" applyBorder="1" applyAlignment="1">
      <alignment vertical="center"/>
    </xf>
    <xf numFmtId="0" fontId="5" fillId="3" borderId="5" xfId="0" applyFont="1" applyFill="1" applyBorder="1" applyAlignment="1">
      <alignment vertical="center"/>
    </xf>
    <xf numFmtId="0" fontId="5" fillId="3" borderId="1" xfId="0" applyFont="1" applyFill="1" applyBorder="1" applyAlignment="1">
      <alignment vertical="center"/>
    </xf>
    <xf numFmtId="0" fontId="10" fillId="3" borderId="5" xfId="0" applyFont="1" applyFill="1" applyBorder="1" applyAlignment="1">
      <alignment vertical="center"/>
    </xf>
    <xf numFmtId="0" fontId="10" fillId="3" borderId="1" xfId="0" applyFont="1" applyFill="1" applyBorder="1" applyAlignment="1">
      <alignment vertical="center"/>
    </xf>
    <xf numFmtId="0" fontId="10" fillId="3" borderId="8" xfId="0" applyFont="1" applyFill="1" applyBorder="1" applyAlignment="1">
      <alignment vertical="center"/>
    </xf>
    <xf numFmtId="166" fontId="8" fillId="3" borderId="6" xfId="0" applyNumberFormat="1" applyFont="1" applyFill="1" applyBorder="1" applyAlignment="1">
      <alignment vertical="center"/>
    </xf>
    <xf numFmtId="1" fontId="8" fillId="3" borderId="6" xfId="0" applyNumberFormat="1" applyFont="1" applyFill="1" applyBorder="1" applyAlignment="1">
      <alignment vertical="center"/>
    </xf>
    <xf numFmtId="165" fontId="8" fillId="3" borderId="6" xfId="0" applyNumberFormat="1" applyFont="1" applyFill="1" applyBorder="1" applyAlignment="1">
      <alignment vertical="center"/>
    </xf>
    <xf numFmtId="166" fontId="13" fillId="3" borderId="6" xfId="0" applyNumberFormat="1" applyFont="1" applyFill="1" applyBorder="1" applyAlignment="1">
      <alignment vertical="center"/>
    </xf>
    <xf numFmtId="166" fontId="13" fillId="3" borderId="9" xfId="0" applyNumberFormat="1" applyFont="1" applyFill="1" applyBorder="1" applyAlignment="1">
      <alignment vertical="center"/>
    </xf>
    <xf numFmtId="0" fontId="9" fillId="3" borderId="7" xfId="0" applyFont="1" applyFill="1" applyBorder="1" applyAlignment="1">
      <alignment vertical="center"/>
    </xf>
    <xf numFmtId="0" fontId="9" fillId="3" borderId="3" xfId="0" applyFont="1" applyFill="1" applyBorder="1" applyAlignment="1">
      <alignment vertical="center"/>
    </xf>
    <xf numFmtId="0" fontId="9" fillId="3" borderId="10" xfId="0" applyFont="1" applyFill="1" applyBorder="1" applyAlignment="1">
      <alignment vertical="center"/>
    </xf>
    <xf numFmtId="0" fontId="14" fillId="3" borderId="5" xfId="0" applyFont="1" applyFill="1" applyBorder="1"/>
    <xf numFmtId="0" fontId="14" fillId="3" borderId="1" xfId="0" applyFont="1" applyFill="1" applyBorder="1"/>
    <xf numFmtId="0" fontId="14" fillId="3" borderId="8" xfId="0" applyFont="1" applyFill="1" applyBorder="1"/>
    <xf numFmtId="164" fontId="6" fillId="3" borderId="11" xfId="0" applyNumberFormat="1" applyFont="1" applyFill="1" applyBorder="1"/>
    <xf numFmtId="0" fontId="6" fillId="3" borderId="12" xfId="0" applyNumberFormat="1" applyFont="1" applyFill="1" applyBorder="1"/>
    <xf numFmtId="0" fontId="6" fillId="3" borderId="12" xfId="0" applyFont="1" applyFill="1" applyBorder="1"/>
    <xf numFmtId="165" fontId="6" fillId="3" borderId="12" xfId="0" applyNumberFormat="1" applyFont="1" applyFill="1" applyBorder="1"/>
    <xf numFmtId="0" fontId="6" fillId="3" borderId="13" xfId="0" applyFont="1" applyFill="1" applyBorder="1"/>
    <xf numFmtId="164" fontId="6" fillId="3" borderId="4" xfId="0" applyNumberFormat="1" applyFont="1" applyFill="1" applyBorder="1"/>
    <xf numFmtId="0" fontId="6" fillId="3" borderId="2" xfId="0" applyNumberFormat="1" applyFont="1" applyFill="1" applyBorder="1"/>
    <xf numFmtId="0" fontId="6" fillId="3" borderId="2" xfId="0" applyFont="1" applyFill="1" applyBorder="1"/>
    <xf numFmtId="165" fontId="6" fillId="3" borderId="2" xfId="0" applyNumberFormat="1" applyFont="1" applyFill="1" applyBorder="1"/>
    <xf numFmtId="0" fontId="6" fillId="3" borderId="14" xfId="0" applyFont="1" applyFill="1" applyBorder="1"/>
    <xf numFmtId="0" fontId="4" fillId="3" borderId="5" xfId="0" applyFont="1" applyFill="1" applyBorder="1"/>
    <xf numFmtId="0" fontId="4" fillId="3" borderId="1" xfId="0" applyFont="1" applyFill="1" applyBorder="1"/>
    <xf numFmtId="0" fontId="4" fillId="3" borderId="8" xfId="0" applyFont="1" applyFill="1" applyBorder="1"/>
    <xf numFmtId="0" fontId="6" fillId="3" borderId="11" xfId="0" applyFont="1" applyFill="1" applyBorder="1"/>
  </cellXfs>
  <cellStyles count="1">
    <cellStyle name="Normal" xfId="0" builtinId="0"/>
  </cellStyles>
  <dxfs count="7">
    <dxf>
      <font>
        <b/>
        <i val="0"/>
        <color rgb="FFFBBF24"/>
      </font>
    </dxf>
    <dxf>
      <font>
        <b/>
        <i val="0"/>
        <color rgb="FFFB7185"/>
      </font>
    </dxf>
    <dxf>
      <font>
        <b/>
        <i val="0"/>
        <color rgb="FFBE123C"/>
      </font>
    </dxf>
    <dxf>
      <font>
        <b/>
        <i val="0"/>
        <color rgb="FFD97706"/>
      </font>
    </dxf>
    <dxf>
      <font>
        <b/>
        <i val="0"/>
        <color rgb="FF15803D"/>
      </font>
    </dxf>
    <dxf>
      <numFmt numFmtId="164" formatCode="dd/mmm/yyyy"/>
    </dxf>
    <dxf>
      <numFmt numFmtId="165"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microsoft.com/office/2007/relationships/slicerCache" Target="slicerCaches/slicerCache4.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3.xml"/><Relationship Id="rId11" Type="http://schemas.openxmlformats.org/officeDocument/2006/relationships/sheetMetadata" Target="metadata.xml"/><Relationship Id="rId5" Type="http://schemas.microsoft.com/office/2007/relationships/slicerCache" Target="slicerCaches/slicerCache2.xml"/><Relationship Id="rId10" Type="http://schemas.openxmlformats.org/officeDocument/2006/relationships/sharedStrings" Target="sharedStrings.xml"/><Relationship Id="rId4" Type="http://schemas.microsoft.com/office/2007/relationships/slicerCache" Target="slicerCaches/slicerCache1.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rgbClr val="F8FAFC"/>
              </a:solidFill>
              <a:latin typeface="+mn-lt"/>
              <a:ea typeface="+mn-ea"/>
              <a:cs typeface="+mn-cs"/>
            </a:defRPr>
          </a:pPr>
          <a:endParaRPr lang="en-US"/>
        </a:p>
      </c:txPr>
    </c:title>
    <c:autoTitleDeleted val="0"/>
    <c:plotArea>
      <c:layout/>
      <c:lineChart>
        <c:grouping val="standard"/>
        <c:varyColors val="0"/>
        <c:ser>
          <c:idx val="0"/>
          <c:order val="0"/>
          <c:tx>
            <c:v>Expense (INR)</c:v>
          </c:tx>
          <c:spPr>
            <a:ln w="31750" cap="rnd" cmpd="sng" algn="ctr">
              <a:solidFill>
                <a:srgbClr val="38BDF8"/>
              </a:solidFill>
              <a:prstDash val="solid"/>
              <a:round/>
              <a:headEnd type="none" w="med" len="med"/>
              <a:tailEnd type="none" w="med" len="med"/>
            </a:ln>
            <a:effectLst/>
          </c:spPr>
          <c:marker>
            <c:symbol val="circle"/>
            <c:size val="7"/>
            <c:spPr>
              <a:solidFill>
                <a:srgbClr val="38BDF8"/>
              </a:solidFill>
              <a:ln w="9525">
                <a:solidFill>
                  <a:srgbClr val="38BDF8"/>
                </a:solidFill>
                <a:prstDash val="solid"/>
              </a:ln>
              <a:effectLst/>
            </c:spPr>
          </c:marker>
          <c:dLbls>
            <c:numFmt formatCode="\₹0,&quot;K&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CBD5E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Dashboard_Data!$A$3:$A$9</c:f>
              <c:numCache>
                <c:formatCode>mmm\ yyyy</c:formatCode>
                <c:ptCount val="7"/>
                <c:pt idx="0">
                  <c:v>45292</c:v>
                </c:pt>
                <c:pt idx="1">
                  <c:v>45323</c:v>
                </c:pt>
                <c:pt idx="2">
                  <c:v>45352</c:v>
                </c:pt>
                <c:pt idx="3">
                  <c:v>45383</c:v>
                </c:pt>
                <c:pt idx="4">
                  <c:v>45413</c:v>
                </c:pt>
                <c:pt idx="5">
                  <c:v>45444</c:v>
                </c:pt>
                <c:pt idx="6">
                  <c:v>45474</c:v>
                </c:pt>
              </c:numCache>
            </c:numRef>
          </c:cat>
          <c:val>
            <c:numRef>
              <c:f>Dashboard_Data!$B$3:$B$9</c:f>
              <c:numCache>
                <c:formatCode>\₹#,##0</c:formatCode>
                <c:ptCount val="7"/>
                <c:pt idx="0">
                  <c:v>410000</c:v>
                </c:pt>
                <c:pt idx="1">
                  <c:v>399000</c:v>
                </c:pt>
                <c:pt idx="2">
                  <c:v>464000</c:v>
                </c:pt>
                <c:pt idx="3">
                  <c:v>360000</c:v>
                </c:pt>
                <c:pt idx="4">
                  <c:v>471000</c:v>
                </c:pt>
                <c:pt idx="5">
                  <c:v>417000</c:v>
                </c:pt>
                <c:pt idx="6">
                  <c:v>125000</c:v>
                </c:pt>
              </c:numCache>
            </c:numRef>
          </c:val>
          <c:smooth val="0"/>
          <c:extLst>
            <c:ext xmlns:c16="http://schemas.microsoft.com/office/drawing/2014/chart" uri="{C3380CC4-5D6E-409C-BE32-E72D297353CC}">
              <c16:uniqueId val="{00000000-F031-4858-BDFA-89D0AB1AC8C8}"/>
            </c:ext>
          </c:extLst>
        </c:ser>
        <c:dLbls>
          <c:showLegendKey val="0"/>
          <c:showVal val="0"/>
          <c:showCatName val="0"/>
          <c:showSerName val="0"/>
          <c:showPercent val="0"/>
          <c:showBubbleSize val="0"/>
        </c:dLbls>
        <c:marker val="1"/>
        <c:smooth val="0"/>
        <c:axId val="673165951"/>
        <c:axId val="1591413839"/>
      </c:lineChart>
      <c:dateAx>
        <c:axId val="673165951"/>
        <c:scaling>
          <c:orientation val="minMax"/>
        </c:scaling>
        <c:delete val="0"/>
        <c:axPos val="b"/>
        <c:numFmt formatCode="mmm\ yyyy" sourceLinked="1"/>
        <c:majorTickMark val="none"/>
        <c:minorTickMark val="none"/>
        <c:tickLblPos val="nextTo"/>
        <c:spPr>
          <a:noFill/>
          <a:ln w="9525" cap="flat" cmpd="sng" algn="ctr">
            <a:solidFill>
              <a:srgbClr val="334155"/>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94A3B8"/>
                </a:solidFill>
                <a:latin typeface="+mn-lt"/>
                <a:ea typeface="+mn-ea"/>
                <a:cs typeface="+mn-cs"/>
              </a:defRPr>
            </a:pPr>
            <a:endParaRPr lang="en-US"/>
          </a:p>
        </c:txPr>
        <c:crossAx val="1591413839"/>
        <c:crosses val="autoZero"/>
        <c:auto val="1"/>
        <c:lblOffset val="100"/>
        <c:baseTimeUnit val="months"/>
      </c:dateAx>
      <c:valAx>
        <c:axId val="1591413839"/>
        <c:scaling>
          <c:orientation val="minMax"/>
          <c:min val="0"/>
        </c:scaling>
        <c:delete val="0"/>
        <c:axPos val="l"/>
        <c:majorGridlines>
          <c:spPr>
            <a:ln w="9525" cap="flat" cmpd="sng" algn="ctr">
              <a:solidFill>
                <a:srgbClr val="334155"/>
              </a:solidFill>
              <a:prstDash val="solid"/>
              <a:round/>
              <a:headEnd type="none" w="med" len="med"/>
              <a:tailEnd type="none" w="med" len="med"/>
            </a:ln>
            <a:effectLst/>
          </c:spPr>
        </c:majorGridlines>
        <c:numFmt formatCode="\₹0,&quot;K&quot;" sourceLinked="0"/>
        <c:majorTickMark val="none"/>
        <c:minorTickMark val="none"/>
        <c:tickLblPos val="nextTo"/>
        <c:spPr>
          <a:noFill/>
          <a:ln w="12700" cap="flat" cmpd="sng" algn="ctr">
            <a:solidFill>
              <a:srgbClr val="334155"/>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94A3B8"/>
                </a:solidFill>
                <a:latin typeface="+mn-lt"/>
                <a:ea typeface="+mn-ea"/>
                <a:cs typeface="+mn-cs"/>
              </a:defRPr>
            </a:pPr>
            <a:endParaRPr lang="en-US"/>
          </a:p>
        </c:txPr>
        <c:crossAx val="673165951"/>
        <c:crosses val="autoZero"/>
        <c:crossBetween val="between"/>
      </c:valAx>
      <c:spPr>
        <a:solidFill>
          <a:srgbClr val="111827"/>
        </a:solid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rgbClr val="94A3B8"/>
              </a:solidFill>
              <a:latin typeface="+mn-lt"/>
              <a:ea typeface="+mn-ea"/>
              <a:cs typeface="+mn-cs"/>
            </a:defRPr>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rgbClr val="111827"/>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rgbClr val="F8FAFC"/>
              </a:solidFill>
              <a:latin typeface="+mn-lt"/>
              <a:ea typeface="+mn-ea"/>
              <a:cs typeface="+mn-cs"/>
            </a:defRPr>
          </a:pPr>
          <a:endParaRPr lang="en-US"/>
        </a:p>
      </c:txPr>
    </c:title>
    <c:autoTitleDeleted val="0"/>
    <c:plotArea>
      <c:layout/>
      <c:barChart>
        <c:barDir val="bar"/>
        <c:grouping val="clustered"/>
        <c:varyColors val="0"/>
        <c:ser>
          <c:idx val="0"/>
          <c:order val="0"/>
          <c:tx>
            <c:v>Expense (INR)</c:v>
          </c:tx>
          <c:spPr>
            <a:solidFill>
              <a:srgbClr val="38BDF8"/>
            </a:solidFill>
            <a:ln>
              <a:noFill/>
            </a:ln>
            <a:effectLst/>
          </c:spPr>
          <c:invertIfNegative val="0"/>
          <c:dLbls>
            <c:numFmt formatCode="\₹0,&quot;K&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CBD5E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Dashboard_Data!$D$3:$D$8</c:f>
              <c:strCache>
                <c:ptCount val="6"/>
                <c:pt idx="0">
                  <c:v>Marketing</c:v>
                </c:pt>
                <c:pt idx="1">
                  <c:v>Engineering</c:v>
                </c:pt>
                <c:pt idx="2">
                  <c:v>Sales</c:v>
                </c:pt>
                <c:pt idx="3">
                  <c:v>HR</c:v>
                </c:pt>
                <c:pt idx="4">
                  <c:v>Finance</c:v>
                </c:pt>
                <c:pt idx="5">
                  <c:v>Operations</c:v>
                </c:pt>
              </c:strCache>
            </c:strRef>
          </c:cat>
          <c:val>
            <c:numRef>
              <c:f>Dashboard_Data!$E$3:$E$8</c:f>
              <c:numCache>
                <c:formatCode>\₹#,##0</c:formatCode>
                <c:ptCount val="6"/>
                <c:pt idx="0">
                  <c:v>679000</c:v>
                </c:pt>
                <c:pt idx="1">
                  <c:v>617000</c:v>
                </c:pt>
                <c:pt idx="2">
                  <c:v>446000</c:v>
                </c:pt>
                <c:pt idx="3">
                  <c:v>416000</c:v>
                </c:pt>
                <c:pt idx="4">
                  <c:v>344000</c:v>
                </c:pt>
                <c:pt idx="5">
                  <c:v>144000</c:v>
                </c:pt>
              </c:numCache>
            </c:numRef>
          </c:val>
          <c:extLst>
            <c:ext xmlns:c16="http://schemas.microsoft.com/office/drawing/2014/chart" uri="{C3380CC4-5D6E-409C-BE32-E72D297353CC}">
              <c16:uniqueId val="{00000000-93C0-40D5-B745-096DB9306794}"/>
            </c:ext>
          </c:extLst>
        </c:ser>
        <c:dLbls>
          <c:showLegendKey val="0"/>
          <c:showVal val="0"/>
          <c:showCatName val="0"/>
          <c:showSerName val="0"/>
          <c:showPercent val="0"/>
          <c:showBubbleSize val="0"/>
        </c:dLbls>
        <c:gapWidth val="182"/>
        <c:axId val="718378671"/>
        <c:axId val="1591426799"/>
      </c:barChart>
      <c:catAx>
        <c:axId val="718378671"/>
        <c:scaling>
          <c:orientation val="maxMin"/>
        </c:scaling>
        <c:delete val="0"/>
        <c:axPos val="l"/>
        <c:numFmt formatCode="General" sourceLinked="1"/>
        <c:majorTickMark val="none"/>
        <c:minorTickMark val="none"/>
        <c:tickLblPos val="nextTo"/>
        <c:spPr>
          <a:noFill/>
          <a:ln w="9525" cap="flat" cmpd="sng" algn="ctr">
            <a:solidFill>
              <a:srgbClr val="334155"/>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94A3B8"/>
                </a:solidFill>
                <a:latin typeface="+mn-lt"/>
                <a:ea typeface="+mn-ea"/>
                <a:cs typeface="+mn-cs"/>
              </a:defRPr>
            </a:pPr>
            <a:endParaRPr lang="en-US"/>
          </a:p>
        </c:txPr>
        <c:crossAx val="1591426799"/>
        <c:crosses val="autoZero"/>
        <c:auto val="1"/>
        <c:lblAlgn val="ctr"/>
        <c:lblOffset val="100"/>
        <c:noMultiLvlLbl val="0"/>
      </c:catAx>
      <c:valAx>
        <c:axId val="1591426799"/>
        <c:scaling>
          <c:orientation val="minMax"/>
          <c:min val="0"/>
        </c:scaling>
        <c:delete val="0"/>
        <c:axPos val="t"/>
        <c:majorGridlines>
          <c:spPr>
            <a:ln w="9525" cap="flat" cmpd="sng" algn="ctr">
              <a:solidFill>
                <a:srgbClr val="334155"/>
              </a:solidFill>
              <a:prstDash val="solid"/>
              <a:round/>
              <a:headEnd type="none" w="med" len="med"/>
              <a:tailEnd type="none" w="med" len="med"/>
            </a:ln>
            <a:effectLst/>
          </c:spPr>
        </c:majorGridlines>
        <c:numFmt formatCode="\₹0,&quot;K&quot;" sourceLinked="0"/>
        <c:majorTickMark val="none"/>
        <c:minorTickMark val="none"/>
        <c:tickLblPos val="nextTo"/>
        <c:spPr>
          <a:noFill/>
          <a:ln w="12700" cap="flat" cmpd="sng" algn="ctr">
            <a:solidFill>
              <a:srgbClr val="334155"/>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94A3B8"/>
                </a:solidFill>
                <a:latin typeface="+mn-lt"/>
                <a:ea typeface="+mn-ea"/>
                <a:cs typeface="+mn-cs"/>
              </a:defRPr>
            </a:pPr>
            <a:endParaRPr lang="en-US"/>
          </a:p>
        </c:txPr>
        <c:crossAx val="718378671"/>
        <c:crosses val="autoZero"/>
        <c:crossBetween val="between"/>
      </c:valAx>
      <c:spPr>
        <a:solidFill>
          <a:srgbClr val="111827"/>
        </a:solid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rgbClr val="94A3B8"/>
              </a:solidFill>
              <a:latin typeface="+mn-lt"/>
              <a:ea typeface="+mn-ea"/>
              <a:cs typeface="+mn-cs"/>
            </a:defRPr>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rgbClr val="111827"/>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rgbClr val="F8FAFC"/>
              </a:solidFill>
              <a:latin typeface="+mn-lt"/>
              <a:ea typeface="+mn-ea"/>
              <a:cs typeface="+mn-cs"/>
            </a:defRPr>
          </a:pPr>
          <a:endParaRPr lang="en-US"/>
        </a:p>
      </c:txPr>
    </c:title>
    <c:autoTitleDeleted val="0"/>
    <c:plotArea>
      <c:layout/>
      <c:barChart>
        <c:barDir val="bar"/>
        <c:grouping val="clustered"/>
        <c:varyColors val="0"/>
        <c:ser>
          <c:idx val="0"/>
          <c:order val="0"/>
          <c:tx>
            <c:v>Expense (INR)</c:v>
          </c:tx>
          <c:spPr>
            <a:solidFill>
              <a:srgbClr val="38BDF8"/>
            </a:solidFill>
            <a:ln>
              <a:noFill/>
            </a:ln>
            <a:effectLst/>
          </c:spPr>
          <c:invertIfNegative val="0"/>
          <c:cat>
            <c:strRef>
              <c:f>Dashboard_Data!$G$3:$G$19</c:f>
              <c:strCache>
                <c:ptCount val="17"/>
                <c:pt idx="0">
                  <c:v>Advertising</c:v>
                </c:pt>
                <c:pt idx="1">
                  <c:v>Commission</c:v>
                </c:pt>
                <c:pt idx="2">
                  <c:v>Events</c:v>
                </c:pt>
                <c:pt idx="3">
                  <c:v>Cloud Services</c:v>
                </c:pt>
                <c:pt idx="4">
                  <c:v>Benefits</c:v>
                </c:pt>
                <c:pt idx="5">
                  <c:v>Software</c:v>
                </c:pt>
                <c:pt idx="6">
                  <c:v>Hardware</c:v>
                </c:pt>
                <c:pt idx="7">
                  <c:v>Travel</c:v>
                </c:pt>
                <c:pt idx="8">
                  <c:v>Consulting</c:v>
                </c:pt>
                <c:pt idx="9">
                  <c:v>Research</c:v>
                </c:pt>
                <c:pt idx="10">
                  <c:v>Audit</c:v>
                </c:pt>
                <c:pt idx="11">
                  <c:v>Training</c:v>
                </c:pt>
                <c:pt idx="12">
                  <c:v>Recruitment</c:v>
                </c:pt>
                <c:pt idx="13">
                  <c:v>Design</c:v>
                </c:pt>
                <c:pt idx="14">
                  <c:v>Maintenance</c:v>
                </c:pt>
                <c:pt idx="15">
                  <c:v>Entertainment</c:v>
                </c:pt>
                <c:pt idx="16">
                  <c:v>Supplies</c:v>
                </c:pt>
              </c:strCache>
            </c:strRef>
          </c:cat>
          <c:val>
            <c:numRef>
              <c:f>Dashboard_Data!$H$3:$H$19</c:f>
              <c:numCache>
                <c:formatCode>\₹#,##0</c:formatCode>
                <c:ptCount val="17"/>
                <c:pt idx="0">
                  <c:v>328000</c:v>
                </c:pt>
                <c:pt idx="1">
                  <c:v>313000</c:v>
                </c:pt>
                <c:pt idx="2">
                  <c:v>255000</c:v>
                </c:pt>
                <c:pt idx="3">
                  <c:v>208000</c:v>
                </c:pt>
                <c:pt idx="4">
                  <c:v>207000</c:v>
                </c:pt>
                <c:pt idx="5">
                  <c:v>175000</c:v>
                </c:pt>
                <c:pt idx="6">
                  <c:v>162000</c:v>
                </c:pt>
                <c:pt idx="7">
                  <c:v>153000</c:v>
                </c:pt>
                <c:pt idx="8">
                  <c:v>147000</c:v>
                </c:pt>
                <c:pt idx="9">
                  <c:v>146000</c:v>
                </c:pt>
                <c:pt idx="10">
                  <c:v>123000</c:v>
                </c:pt>
                <c:pt idx="11">
                  <c:v>112000</c:v>
                </c:pt>
                <c:pt idx="12">
                  <c:v>97000</c:v>
                </c:pt>
                <c:pt idx="13">
                  <c:v>96000</c:v>
                </c:pt>
                <c:pt idx="14">
                  <c:v>58000</c:v>
                </c:pt>
                <c:pt idx="15">
                  <c:v>34000</c:v>
                </c:pt>
                <c:pt idx="16">
                  <c:v>32000</c:v>
                </c:pt>
              </c:numCache>
            </c:numRef>
          </c:val>
          <c:extLst>
            <c:ext xmlns:c16="http://schemas.microsoft.com/office/drawing/2014/chart" uri="{C3380CC4-5D6E-409C-BE32-E72D297353CC}">
              <c16:uniqueId val="{00000000-AFC1-4614-B952-EA8F1FDE894A}"/>
            </c:ext>
          </c:extLst>
        </c:ser>
        <c:dLbls>
          <c:showLegendKey val="0"/>
          <c:showVal val="0"/>
          <c:showCatName val="0"/>
          <c:showSerName val="0"/>
          <c:showPercent val="0"/>
          <c:showBubbleSize val="0"/>
        </c:dLbls>
        <c:gapWidth val="182"/>
        <c:axId val="718292831"/>
        <c:axId val="1591415759"/>
      </c:barChart>
      <c:catAx>
        <c:axId val="718292831"/>
        <c:scaling>
          <c:orientation val="maxMin"/>
        </c:scaling>
        <c:delete val="0"/>
        <c:axPos val="l"/>
        <c:numFmt formatCode="General" sourceLinked="1"/>
        <c:majorTickMark val="none"/>
        <c:minorTickMark val="none"/>
        <c:tickLblPos val="nextTo"/>
        <c:spPr>
          <a:noFill/>
          <a:ln w="9525" cap="flat" cmpd="sng" algn="ctr">
            <a:solidFill>
              <a:srgbClr val="334155"/>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94A3B8"/>
                </a:solidFill>
                <a:latin typeface="+mn-lt"/>
                <a:ea typeface="+mn-ea"/>
                <a:cs typeface="+mn-cs"/>
              </a:defRPr>
            </a:pPr>
            <a:endParaRPr lang="en-US"/>
          </a:p>
        </c:txPr>
        <c:crossAx val="1591415759"/>
        <c:crosses val="autoZero"/>
        <c:auto val="1"/>
        <c:lblAlgn val="ctr"/>
        <c:lblOffset val="100"/>
        <c:noMultiLvlLbl val="0"/>
      </c:catAx>
      <c:valAx>
        <c:axId val="1591415759"/>
        <c:scaling>
          <c:orientation val="minMax"/>
          <c:min val="0"/>
        </c:scaling>
        <c:delete val="0"/>
        <c:axPos val="t"/>
        <c:majorGridlines>
          <c:spPr>
            <a:ln w="9525" cap="flat" cmpd="sng" algn="ctr">
              <a:solidFill>
                <a:srgbClr val="334155"/>
              </a:solidFill>
              <a:prstDash val="solid"/>
              <a:round/>
              <a:headEnd type="none" w="med" len="med"/>
              <a:tailEnd type="none" w="med" len="med"/>
            </a:ln>
            <a:effectLst/>
          </c:spPr>
        </c:majorGridlines>
        <c:numFmt formatCode="\₹0,&quot;K&quot;" sourceLinked="0"/>
        <c:majorTickMark val="none"/>
        <c:minorTickMark val="none"/>
        <c:tickLblPos val="nextTo"/>
        <c:spPr>
          <a:noFill/>
          <a:ln w="12700" cap="flat" cmpd="sng" algn="ctr">
            <a:solidFill>
              <a:srgbClr val="334155"/>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94A3B8"/>
                </a:solidFill>
                <a:latin typeface="+mn-lt"/>
                <a:ea typeface="+mn-ea"/>
                <a:cs typeface="+mn-cs"/>
              </a:defRPr>
            </a:pPr>
            <a:endParaRPr lang="en-US"/>
          </a:p>
        </c:txPr>
        <c:crossAx val="718292831"/>
        <c:crosses val="autoZero"/>
        <c:crossBetween val="between"/>
      </c:valAx>
      <c:spPr>
        <a:solidFill>
          <a:srgbClr val="111827"/>
        </a:solid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rgbClr val="94A3B8"/>
              </a:solidFill>
              <a:latin typeface="+mn-lt"/>
              <a:ea typeface="+mn-ea"/>
              <a:cs typeface="+mn-cs"/>
            </a:defRPr>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rgbClr val="111827"/>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rgbClr val="F8FAFC"/>
              </a:solidFill>
              <a:latin typeface="+mn-lt"/>
              <a:ea typeface="+mn-ea"/>
              <a:cs typeface="+mn-cs"/>
            </a:defRPr>
          </a:pPr>
          <a:endParaRPr lang="en-US"/>
        </a:p>
      </c:txPr>
    </c:title>
    <c:autoTitleDeleted val="0"/>
    <c:plotArea>
      <c:layout/>
      <c:doughnutChart>
        <c:varyColors val="1"/>
        <c:ser>
          <c:idx val="0"/>
          <c:order val="0"/>
          <c:tx>
            <c:strRef>
              <c:f>Dashboard_Data!$K$2</c:f>
              <c:strCache>
                <c:ptCount val="1"/>
                <c:pt idx="0">
                  <c:v>Expense (INR)</c:v>
                </c:pt>
              </c:strCache>
            </c:strRef>
          </c:tx>
          <c:dPt>
            <c:idx val="0"/>
            <c:bubble3D val="0"/>
            <c:spPr>
              <a:solidFill>
                <a:srgbClr val="38BDF8"/>
              </a:solidFill>
              <a:ln w="19050">
                <a:solidFill>
                  <a:schemeClr val="lt1"/>
                </a:solidFill>
              </a:ln>
              <a:effectLst/>
            </c:spPr>
            <c:extLst>
              <c:ext xmlns:c16="http://schemas.microsoft.com/office/drawing/2014/chart" uri="{C3380CC4-5D6E-409C-BE32-E72D297353CC}">
                <c16:uniqueId val="{00000001-1B70-425E-B84E-69BCE8C69699}"/>
              </c:ext>
            </c:extLst>
          </c:dPt>
          <c:dPt>
            <c:idx val="1"/>
            <c:bubble3D val="0"/>
            <c:spPr>
              <a:solidFill>
                <a:srgbClr val="A78BFA"/>
              </a:solidFill>
              <a:ln w="19050">
                <a:solidFill>
                  <a:schemeClr val="lt1"/>
                </a:solidFill>
              </a:ln>
              <a:effectLst/>
            </c:spPr>
            <c:extLst>
              <c:ext xmlns:c16="http://schemas.microsoft.com/office/drawing/2014/chart" uri="{C3380CC4-5D6E-409C-BE32-E72D297353CC}">
                <c16:uniqueId val="{00000002-1B70-425E-B84E-69BCE8C69699}"/>
              </c:ext>
            </c:extLst>
          </c:dPt>
          <c:dPt>
            <c:idx val="2"/>
            <c:bubble3D val="0"/>
            <c:spPr>
              <a:solidFill>
                <a:srgbClr val="34D399"/>
              </a:solidFill>
              <a:ln w="19050">
                <a:solidFill>
                  <a:schemeClr val="lt1"/>
                </a:solidFill>
              </a:ln>
              <a:effectLst/>
            </c:spPr>
            <c:extLst>
              <c:ext xmlns:c16="http://schemas.microsoft.com/office/drawing/2014/chart" uri="{C3380CC4-5D6E-409C-BE32-E72D297353CC}">
                <c16:uniqueId val="{00000003-1B70-425E-B84E-69BCE8C69699}"/>
              </c:ext>
            </c:extLst>
          </c:dPt>
          <c:val>
            <c:numRef>
              <c:f>Dashboard_Data!$K$3:$K$5</c:f>
              <c:numCache>
                <c:formatCode>\₹#,##0</c:formatCode>
                <c:ptCount val="3"/>
                <c:pt idx="0">
                  <c:v>2337000</c:v>
                </c:pt>
                <c:pt idx="1">
                  <c:v>272000</c:v>
                </c:pt>
                <c:pt idx="2">
                  <c:v>37000</c:v>
                </c:pt>
              </c:numCache>
            </c:numRef>
          </c:val>
          <c:extLst>
            <c:ext xmlns:c16="http://schemas.microsoft.com/office/drawing/2014/chart" uri="{C3380CC4-5D6E-409C-BE32-E72D297353CC}">
              <c16:uniqueId val="{00000000-1B70-425E-B84E-69BCE8C69699}"/>
            </c:ext>
          </c:extLst>
        </c:ser>
        <c:dLbls>
          <c:showLegendKey val="0"/>
          <c:showVal val="0"/>
          <c:showCatName val="0"/>
          <c:showSerName val="0"/>
          <c:showPercent val="0"/>
          <c:showBubbleSize val="0"/>
          <c:showLeaderLines val="1"/>
        </c:dLbls>
        <c:firstSliceAng val="0"/>
        <c:holeSize val="75"/>
      </c:doughnutChart>
      <c:spPr>
        <a:solidFill>
          <a:srgbClr val="111827"/>
        </a:solid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rgbClr val="94A3B8"/>
              </a:solidFill>
              <a:latin typeface="+mn-lt"/>
              <a:ea typeface="+mn-ea"/>
              <a:cs typeface="+mn-cs"/>
            </a:defRPr>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rgbClr val="111827"/>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rgbClr val="F8FAFC"/>
              </a:solidFill>
              <a:latin typeface="+mn-lt"/>
              <a:ea typeface="+mn-ea"/>
              <a:cs typeface="+mn-cs"/>
            </a:defRPr>
          </a:pPr>
          <a:endParaRPr lang="en-US"/>
        </a:p>
      </c:txPr>
    </c:title>
    <c:autoTitleDeleted val="0"/>
    <c:plotArea>
      <c:layout/>
      <c:barChart>
        <c:barDir val="col"/>
        <c:grouping val="clustered"/>
        <c:varyColors val="0"/>
        <c:ser>
          <c:idx val="0"/>
          <c:order val="0"/>
          <c:tx>
            <c:v>Expense (INR)</c:v>
          </c:tx>
          <c:spPr>
            <a:solidFill>
              <a:srgbClr val="38BDF8"/>
            </a:solidFill>
            <a:ln>
              <a:noFill/>
            </a:ln>
            <a:effectLst/>
          </c:spPr>
          <c:invertIfNegative val="0"/>
          <c:dLbls>
            <c:numFmt formatCode="\₹0,&quot;K&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CBD5E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Dashboard_Data!$M$3:$M$5</c:f>
              <c:strCache>
                <c:ptCount val="3"/>
                <c:pt idx="0">
                  <c:v>Corporate Card</c:v>
                </c:pt>
                <c:pt idx="1">
                  <c:v>Bank Transfer</c:v>
                </c:pt>
                <c:pt idx="2">
                  <c:v>Cash</c:v>
                </c:pt>
              </c:strCache>
            </c:strRef>
          </c:cat>
          <c:val>
            <c:numRef>
              <c:f>Dashboard_Data!$N$3:$N$5</c:f>
              <c:numCache>
                <c:formatCode>\₹#,##0</c:formatCode>
                <c:ptCount val="3"/>
                <c:pt idx="0">
                  <c:v>1382000</c:v>
                </c:pt>
                <c:pt idx="1">
                  <c:v>1105000</c:v>
                </c:pt>
                <c:pt idx="2">
                  <c:v>159000</c:v>
                </c:pt>
              </c:numCache>
            </c:numRef>
          </c:val>
          <c:extLst>
            <c:ext xmlns:c16="http://schemas.microsoft.com/office/drawing/2014/chart" uri="{C3380CC4-5D6E-409C-BE32-E72D297353CC}">
              <c16:uniqueId val="{00000000-B00F-49D7-9122-C5F0BF3CE950}"/>
            </c:ext>
          </c:extLst>
        </c:ser>
        <c:dLbls>
          <c:showLegendKey val="0"/>
          <c:showVal val="0"/>
          <c:showCatName val="0"/>
          <c:showSerName val="0"/>
          <c:showPercent val="0"/>
          <c:showBubbleSize val="0"/>
        </c:dLbls>
        <c:gapWidth val="219"/>
        <c:overlap val="-27"/>
        <c:axId val="1686803439"/>
        <c:axId val="1591328399"/>
      </c:barChart>
      <c:catAx>
        <c:axId val="1686803439"/>
        <c:scaling>
          <c:orientation val="minMax"/>
        </c:scaling>
        <c:delete val="0"/>
        <c:axPos val="b"/>
        <c:numFmt formatCode="General" sourceLinked="1"/>
        <c:majorTickMark val="none"/>
        <c:minorTickMark val="none"/>
        <c:tickLblPos val="nextTo"/>
        <c:spPr>
          <a:noFill/>
          <a:ln w="9525" cap="flat" cmpd="sng" algn="ctr">
            <a:solidFill>
              <a:srgbClr val="334155"/>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94A3B8"/>
                </a:solidFill>
                <a:latin typeface="+mn-lt"/>
                <a:ea typeface="+mn-ea"/>
                <a:cs typeface="+mn-cs"/>
              </a:defRPr>
            </a:pPr>
            <a:endParaRPr lang="en-US"/>
          </a:p>
        </c:txPr>
        <c:crossAx val="1591328399"/>
        <c:crosses val="autoZero"/>
        <c:auto val="1"/>
        <c:lblAlgn val="ctr"/>
        <c:lblOffset val="100"/>
        <c:noMultiLvlLbl val="0"/>
      </c:catAx>
      <c:valAx>
        <c:axId val="1591328399"/>
        <c:scaling>
          <c:orientation val="minMax"/>
          <c:min val="0"/>
        </c:scaling>
        <c:delete val="0"/>
        <c:axPos val="l"/>
        <c:majorGridlines>
          <c:spPr>
            <a:ln w="9525" cap="flat" cmpd="sng" algn="ctr">
              <a:solidFill>
                <a:srgbClr val="334155"/>
              </a:solidFill>
              <a:prstDash val="solid"/>
              <a:round/>
              <a:headEnd type="none" w="med" len="med"/>
              <a:tailEnd type="none" w="med" len="med"/>
            </a:ln>
            <a:effectLst/>
          </c:spPr>
        </c:majorGridlines>
        <c:numFmt formatCode="\₹0,&quot;K&quot;" sourceLinked="0"/>
        <c:majorTickMark val="none"/>
        <c:minorTickMark val="none"/>
        <c:tickLblPos val="nextTo"/>
        <c:spPr>
          <a:noFill/>
          <a:ln w="12700" cap="flat" cmpd="sng" algn="ctr">
            <a:solidFill>
              <a:srgbClr val="334155"/>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94A3B8"/>
                </a:solidFill>
                <a:latin typeface="+mn-lt"/>
                <a:ea typeface="+mn-ea"/>
                <a:cs typeface="+mn-cs"/>
              </a:defRPr>
            </a:pPr>
            <a:endParaRPr lang="en-US"/>
          </a:p>
        </c:txPr>
        <c:crossAx val="1686803439"/>
        <c:crosses val="autoZero"/>
        <c:crossBetween val="between"/>
      </c:valAx>
      <c:spPr>
        <a:solidFill>
          <a:srgbClr val="111827"/>
        </a:solid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rgbClr val="94A3B8"/>
              </a:solidFill>
              <a:latin typeface="+mn-lt"/>
              <a:ea typeface="+mn-ea"/>
              <a:cs typeface="+mn-cs"/>
            </a:defRPr>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rgbClr val="111827"/>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0</xdr:rowOff>
    </xdr:from>
    <xdr:to>
      <xdr:col>10</xdr:col>
      <xdr:colOff>0</xdr:colOff>
      <xdr:row>23</xdr:row>
      <xdr:rowOff>33020</xdr:rowOff>
    </xdr:to>
    <xdr:graphicFrame macro="">
      <xdr:nvGraphicFramePr>
        <xdr:cNvPr id="2" name="chtMonthlyTrend">
          <a:extLst>
            <a:ext uri="{FF2B5EF4-FFF2-40B4-BE49-F238E27FC236}">
              <a16:creationId xmlns:a16="http://schemas.microsoft.com/office/drawing/2014/main" id="{05CCA65B-6709-591E-F250-F182630D3B8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10</xdr:row>
      <xdr:rowOff>0</xdr:rowOff>
    </xdr:from>
    <xdr:to>
      <xdr:col>18</xdr:col>
      <xdr:colOff>0</xdr:colOff>
      <xdr:row>23</xdr:row>
      <xdr:rowOff>33020</xdr:rowOff>
    </xdr:to>
    <xdr:graphicFrame macro="">
      <xdr:nvGraphicFramePr>
        <xdr:cNvPr id="3" name="chtDepartment">
          <a:extLst>
            <a:ext uri="{FF2B5EF4-FFF2-40B4-BE49-F238E27FC236}">
              <a16:creationId xmlns:a16="http://schemas.microsoft.com/office/drawing/2014/main" id="{B97C120C-F526-67C9-788E-6D12B13C410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27</xdr:row>
      <xdr:rowOff>0</xdr:rowOff>
    </xdr:from>
    <xdr:to>
      <xdr:col>10</xdr:col>
      <xdr:colOff>0</xdr:colOff>
      <xdr:row>40</xdr:row>
      <xdr:rowOff>33020</xdr:rowOff>
    </xdr:to>
    <xdr:graphicFrame macro="">
      <xdr:nvGraphicFramePr>
        <xdr:cNvPr id="4" name="chtCategory">
          <a:extLst>
            <a:ext uri="{FF2B5EF4-FFF2-40B4-BE49-F238E27FC236}">
              <a16:creationId xmlns:a16="http://schemas.microsoft.com/office/drawing/2014/main" id="{4DA24944-4513-0AE5-A7A6-F0B3AB438F7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0</xdr:colOff>
      <xdr:row>27</xdr:row>
      <xdr:rowOff>0</xdr:rowOff>
    </xdr:from>
    <xdr:to>
      <xdr:col>18</xdr:col>
      <xdr:colOff>0</xdr:colOff>
      <xdr:row>42</xdr:row>
      <xdr:rowOff>38100</xdr:rowOff>
    </xdr:to>
    <xdr:graphicFrame macro="">
      <xdr:nvGraphicFramePr>
        <xdr:cNvPr id="5" name="chtApproval">
          <a:extLst>
            <a:ext uri="{FF2B5EF4-FFF2-40B4-BE49-F238E27FC236}">
              <a16:creationId xmlns:a16="http://schemas.microsoft.com/office/drawing/2014/main" id="{6B26A9C1-D9D9-2C07-FC7E-AC7077A4EB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46</xdr:row>
      <xdr:rowOff>0</xdr:rowOff>
    </xdr:from>
    <xdr:to>
      <xdr:col>8</xdr:col>
      <xdr:colOff>0</xdr:colOff>
      <xdr:row>58</xdr:row>
      <xdr:rowOff>93980</xdr:rowOff>
    </xdr:to>
    <xdr:graphicFrame macro="">
      <xdr:nvGraphicFramePr>
        <xdr:cNvPr id="6" name="chtPaymentMethod">
          <a:extLst>
            <a:ext uri="{FF2B5EF4-FFF2-40B4-BE49-F238E27FC236}">
              <a16:creationId xmlns:a16="http://schemas.microsoft.com/office/drawing/2014/main" id="{8E8E217C-375C-24EA-2A05-116839A5D11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18</xdr:col>
      <xdr:colOff>312420</xdr:colOff>
      <xdr:row>3</xdr:row>
      <xdr:rowOff>111760</xdr:rowOff>
    </xdr:from>
    <xdr:to>
      <xdr:col>20</xdr:col>
      <xdr:colOff>497840</xdr:colOff>
      <xdr:row>11</xdr:row>
      <xdr:rowOff>132080</xdr:rowOff>
    </xdr:to>
    <mc:AlternateContent xmlns:mc="http://schemas.openxmlformats.org/markup-compatibility/2006">
      <mc:Choice xmlns:sle15="http://schemas.microsoft.com/office/drawing/2012/slicer" Requires="sle15">
        <xdr:graphicFrame macro="">
          <xdr:nvGraphicFramePr>
            <xdr:cNvPr id="7" name="slcDepartment">
              <a:extLst>
                <a:ext uri="{FF2B5EF4-FFF2-40B4-BE49-F238E27FC236}">
                  <a16:creationId xmlns:a16="http://schemas.microsoft.com/office/drawing/2014/main" id="{3BF2088F-BD30-A88C-3F22-CC43973E08D9}"/>
                </a:ext>
              </a:extLst>
            </xdr:cNvPr>
            <xdr:cNvGraphicFramePr/>
          </xdr:nvGraphicFramePr>
          <xdr:xfrm>
            <a:off x="0" y="0"/>
            <a:ext cx="0" cy="0"/>
          </xdr:xfrm>
          <a:graphic>
            <a:graphicData uri="http://schemas.microsoft.com/office/drawing/2010/slicer">
              <sle:slicer xmlns:sle="http://schemas.microsoft.com/office/drawing/2010/slicer" name="slcDepartment"/>
            </a:graphicData>
          </a:graphic>
        </xdr:graphicFrame>
      </mc:Choice>
      <mc:Fallback>
        <xdr:sp macro="" textlink="">
          <xdr:nvSpPr>
            <xdr:cNvPr id="0" name=""/>
            <xdr:cNvSpPr>
              <a:spLocks noTextEdit="1"/>
            </xdr:cNvSpPr>
          </xdr:nvSpPr>
          <xdr:spPr>
            <a:xfrm>
              <a:off x="11833860" y="866140"/>
              <a:ext cx="1968500" cy="2032000"/>
            </a:xfrm>
            <a:prstGeom prst="rect">
              <a:avLst/>
            </a:prstGeom>
            <a:solidFill>
              <a:prstClr val="white"/>
            </a:solidFill>
            <a:ln w="1">
              <a:solidFill>
                <a:prstClr val="green"/>
              </a:solidFill>
            </a:ln>
          </xdr:spPr>
          <xdr:txBody>
            <a:bodyPr vertOverflow="clip" horzOverflow="clip"/>
            <a:lstStyle/>
            <a:p>
              <a:r>
                <a:rPr lang="en-IN"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20</xdr:col>
      <xdr:colOff>533400</xdr:colOff>
      <xdr:row>3</xdr:row>
      <xdr:rowOff>104140</xdr:rowOff>
    </xdr:from>
    <xdr:to>
      <xdr:col>23</xdr:col>
      <xdr:colOff>81280</xdr:colOff>
      <xdr:row>16</xdr:row>
      <xdr:rowOff>137160</xdr:rowOff>
    </xdr:to>
    <mc:AlternateContent xmlns:mc="http://schemas.openxmlformats.org/markup-compatibility/2006">
      <mc:Choice xmlns:sle15="http://schemas.microsoft.com/office/drawing/2012/slicer" Requires="sle15">
        <xdr:graphicFrame macro="">
          <xdr:nvGraphicFramePr>
            <xdr:cNvPr id="8" name="slcCategory">
              <a:extLst>
                <a:ext uri="{FF2B5EF4-FFF2-40B4-BE49-F238E27FC236}">
                  <a16:creationId xmlns:a16="http://schemas.microsoft.com/office/drawing/2014/main" id="{E7CE0B99-4B51-CABB-0568-64A48352883F}"/>
                </a:ext>
              </a:extLst>
            </xdr:cNvPr>
            <xdr:cNvGraphicFramePr/>
          </xdr:nvGraphicFramePr>
          <xdr:xfrm>
            <a:off x="0" y="0"/>
            <a:ext cx="0" cy="0"/>
          </xdr:xfrm>
          <a:graphic>
            <a:graphicData uri="http://schemas.microsoft.com/office/drawing/2010/slicer">
              <sle:slicer xmlns:sle="http://schemas.microsoft.com/office/drawing/2010/slicer" name="slcCategory"/>
            </a:graphicData>
          </a:graphic>
        </xdr:graphicFrame>
      </mc:Choice>
      <mc:Fallback>
        <xdr:sp macro="" textlink="">
          <xdr:nvSpPr>
            <xdr:cNvPr id="0" name=""/>
            <xdr:cNvSpPr>
              <a:spLocks noTextEdit="1"/>
            </xdr:cNvSpPr>
          </xdr:nvSpPr>
          <xdr:spPr>
            <a:xfrm>
              <a:off x="13837920" y="858520"/>
              <a:ext cx="2222500" cy="3302000"/>
            </a:xfrm>
            <a:prstGeom prst="rect">
              <a:avLst/>
            </a:prstGeom>
            <a:solidFill>
              <a:prstClr val="white"/>
            </a:solidFill>
            <a:ln w="1">
              <a:solidFill>
                <a:prstClr val="green"/>
              </a:solidFill>
            </a:ln>
          </xdr:spPr>
          <xdr:txBody>
            <a:bodyPr vertOverflow="clip" horzOverflow="clip"/>
            <a:lstStyle/>
            <a:p>
              <a:r>
                <a:rPr lang="en-IN"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18</xdr:col>
      <xdr:colOff>312420</xdr:colOff>
      <xdr:row>11</xdr:row>
      <xdr:rowOff>154940</xdr:rowOff>
    </xdr:from>
    <xdr:to>
      <xdr:col>20</xdr:col>
      <xdr:colOff>497840</xdr:colOff>
      <xdr:row>19</xdr:row>
      <xdr:rowOff>48260</xdr:rowOff>
    </xdr:to>
    <mc:AlternateContent xmlns:mc="http://schemas.openxmlformats.org/markup-compatibility/2006">
      <mc:Choice xmlns:sle15="http://schemas.microsoft.com/office/drawing/2012/slicer" Requires="sle15">
        <xdr:graphicFrame macro="">
          <xdr:nvGraphicFramePr>
            <xdr:cNvPr id="9" name="slcPayment">
              <a:extLst>
                <a:ext uri="{FF2B5EF4-FFF2-40B4-BE49-F238E27FC236}">
                  <a16:creationId xmlns:a16="http://schemas.microsoft.com/office/drawing/2014/main" id="{527F65BA-5C51-8AA1-4C0C-8CA33D99B1A7}"/>
                </a:ext>
              </a:extLst>
            </xdr:cNvPr>
            <xdr:cNvGraphicFramePr/>
          </xdr:nvGraphicFramePr>
          <xdr:xfrm>
            <a:off x="0" y="0"/>
            <a:ext cx="0" cy="0"/>
          </xdr:xfrm>
          <a:graphic>
            <a:graphicData uri="http://schemas.microsoft.com/office/drawing/2010/slicer">
              <sle:slicer xmlns:sle="http://schemas.microsoft.com/office/drawing/2010/slicer" name="slcPayment"/>
            </a:graphicData>
          </a:graphic>
        </xdr:graphicFrame>
      </mc:Choice>
      <mc:Fallback>
        <xdr:sp macro="" textlink="">
          <xdr:nvSpPr>
            <xdr:cNvPr id="0" name=""/>
            <xdr:cNvSpPr>
              <a:spLocks noTextEdit="1"/>
            </xdr:cNvSpPr>
          </xdr:nvSpPr>
          <xdr:spPr>
            <a:xfrm>
              <a:off x="11833860" y="2921000"/>
              <a:ext cx="1968500" cy="1905000"/>
            </a:xfrm>
            <a:prstGeom prst="rect">
              <a:avLst/>
            </a:prstGeom>
            <a:solidFill>
              <a:prstClr val="white"/>
            </a:solidFill>
            <a:ln w="1">
              <a:solidFill>
                <a:prstClr val="green"/>
              </a:solidFill>
            </a:ln>
          </xdr:spPr>
          <xdr:txBody>
            <a:bodyPr vertOverflow="clip" horzOverflow="clip"/>
            <a:lstStyle/>
            <a:p>
              <a:r>
                <a:rPr lang="en-IN"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20</xdr:col>
      <xdr:colOff>525780</xdr:colOff>
      <xdr:row>16</xdr:row>
      <xdr:rowOff>160020</xdr:rowOff>
    </xdr:from>
    <xdr:to>
      <xdr:col>23</xdr:col>
      <xdr:colOff>73660</xdr:colOff>
      <xdr:row>21</xdr:row>
      <xdr:rowOff>106680</xdr:rowOff>
    </xdr:to>
    <mc:AlternateContent xmlns:mc="http://schemas.openxmlformats.org/markup-compatibility/2006">
      <mc:Choice xmlns:sle15="http://schemas.microsoft.com/office/drawing/2012/slicer" Requires="sle15">
        <xdr:graphicFrame macro="">
          <xdr:nvGraphicFramePr>
            <xdr:cNvPr id="10" name="slcApproval">
              <a:extLst>
                <a:ext uri="{FF2B5EF4-FFF2-40B4-BE49-F238E27FC236}">
                  <a16:creationId xmlns:a16="http://schemas.microsoft.com/office/drawing/2014/main" id="{6C95400D-80EA-76BD-757A-F4CEF3500BDA}"/>
                </a:ext>
              </a:extLst>
            </xdr:cNvPr>
            <xdr:cNvGraphicFramePr/>
          </xdr:nvGraphicFramePr>
          <xdr:xfrm>
            <a:off x="0" y="0"/>
            <a:ext cx="0" cy="0"/>
          </xdr:xfrm>
          <a:graphic>
            <a:graphicData uri="http://schemas.microsoft.com/office/drawing/2010/slicer">
              <sle:slicer xmlns:sle="http://schemas.microsoft.com/office/drawing/2010/slicer" name="slcApproval"/>
            </a:graphicData>
          </a:graphic>
        </xdr:graphicFrame>
      </mc:Choice>
      <mc:Fallback>
        <xdr:sp macro="" textlink="">
          <xdr:nvSpPr>
            <xdr:cNvPr id="0" name=""/>
            <xdr:cNvSpPr>
              <a:spLocks noTextEdit="1"/>
            </xdr:cNvSpPr>
          </xdr:nvSpPr>
          <xdr:spPr>
            <a:xfrm>
              <a:off x="13830300" y="4183380"/>
              <a:ext cx="2222500" cy="1203960"/>
            </a:xfrm>
            <a:prstGeom prst="rect">
              <a:avLst/>
            </a:prstGeom>
            <a:solidFill>
              <a:prstClr val="white"/>
            </a:solidFill>
            <a:ln w="1">
              <a:solidFill>
                <a:prstClr val="green"/>
              </a:solidFill>
            </a:ln>
          </xdr:spPr>
          <xdr:txBody>
            <a:bodyPr vertOverflow="clip" horzOverflow="clip"/>
            <a:lstStyle/>
            <a:p>
              <a:r>
                <a:rPr lang="en-IN"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persons/person.xml><?xml version="1.0" encoding="utf-8"?>
<personList xmlns="http://schemas.microsoft.com/office/spreadsheetml/2018/threadedcomments" xmlns:x="http://schemas.openxmlformats.org/spreadsheetml/2006/mai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epartment" xr10:uid="{2292B5D4-6AA7-45F6-ACCE-E1A88BEACC14}" sourceName="Department">
  <extLst>
    <x:ext xmlns:x15="http://schemas.microsoft.com/office/spreadsheetml/2010/11/main" uri="{2F2917AC-EB37-4324-AD4E-5DD8C200BD13}">
      <x15:tableSlicerCache tableId="1" column="2"/>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FC972509-2DC6-4D38-B964-923D69A0C289}" sourceName="Category">
  <extLst>
    <x:ext xmlns:x15="http://schemas.microsoft.com/office/spreadsheetml/2010/11/main" uri="{2F2917AC-EB37-4324-AD4E-5DD8C200BD13}">
      <x15:tableSlicerCache tableId="1" column="3"/>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ayment_Method" xr10:uid="{F8A0EF10-2361-4F32-8368-2587E5EE396B}" sourceName="Payment Method">
  <extLst>
    <x:ext xmlns:x15="http://schemas.microsoft.com/office/spreadsheetml/2010/11/main" uri="{2F2917AC-EB37-4324-AD4E-5DD8C200BD13}">
      <x15:tableSlicerCache tableId="1" column="5"/>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pproval_Status" xr10:uid="{A02393FD-237B-48C4-B317-33B4481A089B}" sourceName="Approval Status">
  <extLst>
    <x:ext xmlns:x15="http://schemas.microsoft.com/office/spreadsheetml/2010/11/main" uri="{2F2917AC-EB37-4324-AD4E-5DD8C200BD13}">
      <x15:tableSlicerCache tableId="1" column="6"/>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cDepartment" xr10:uid="{5D159B88-1B0E-4151-BC07-506B1FC4CC61}" cache="Slicer_Department" caption="Department" style="SlicerStyleDark2" rowHeight="247650"/>
  <slicer name="slcCategory" xr10:uid="{E9436DAB-061A-4362-8369-3E85CA9ADE9B}" cache="Slicer_Category" caption="Category" startItem="7" style="SlicerStyleDark2" rowHeight="247650"/>
  <slicer name="slcPayment" xr10:uid="{27E05C3F-101F-4FE1-88D8-A7CAF2383477}" cache="Slicer_Payment_Method" caption="Payment Method" style="SlicerStyleDark2" rowHeight="247650"/>
  <slicer name="slcApproval" xr10:uid="{EB8DBACD-E985-4839-9159-43AFBB11016A}" cache="Slicer_Approval_Status" caption="Approval Status" style="SlicerStyleDark2" rowHeight="2476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CB6C1D9-4BFE-42FA-B91B-463B23D2C55A}" name="tblExpenses" displayName="tblExpenses" ref="A1:F41" totalsRowShown="0">
  <autoFilter ref="A1:F41" xr:uid="{DCB6C1D9-4BFE-42FA-B91B-463B23D2C55A}"/>
  <tableColumns count="6">
    <tableColumn id="1" xr3:uid="{1A5BB3E0-30C3-4D22-AC2C-B4714F08AA2C}" name="Date" dataDxfId="5"/>
    <tableColumn id="2" xr3:uid="{52B91D20-F24C-460F-BA2E-E6BB0BE27240}" name="Department"/>
    <tableColumn id="3" xr3:uid="{4CF91380-7ECF-4850-8262-E5846EC87F9D}" name="Category"/>
    <tableColumn id="4" xr3:uid="{4A92CCCE-6F1E-44D4-BFC7-136023C63010}" name="Amount (INR)" dataDxfId="6"/>
    <tableColumn id="5" xr3:uid="{3209D501-7877-4A84-A14B-60FDA73A2A1E}" name="Payment Method"/>
    <tableColumn id="6" xr3:uid="{792DCFFA-C8CD-4FE0-9BAF-0AD2358A13EA}" name="Approval Statu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78D42-B061-4540-AC38-D7E917BDA82D}">
  <dimension ref="A1:F41"/>
  <sheetViews>
    <sheetView showGridLines="0" workbookViewId="0"/>
  </sheetViews>
  <sheetFormatPr defaultRowHeight="14.4" x14ac:dyDescent="0.3"/>
  <cols>
    <col min="1" max="1" width="15.77734375" customWidth="1"/>
    <col min="2" max="3" width="19.44140625" customWidth="1"/>
    <col min="4" max="4" width="16.6640625" customWidth="1"/>
    <col min="5" max="6" width="19.44140625" customWidth="1"/>
  </cols>
  <sheetData>
    <row r="1" spans="1:6" x14ac:dyDescent="0.3">
      <c r="A1" t="s">
        <v>0</v>
      </c>
      <c r="B1" t="s">
        <v>1</v>
      </c>
      <c r="C1" t="s">
        <v>2</v>
      </c>
      <c r="D1" t="s">
        <v>3</v>
      </c>
      <c r="E1" t="s">
        <v>4</v>
      </c>
      <c r="F1" t="s">
        <v>5</v>
      </c>
    </row>
    <row r="2" spans="1:6" x14ac:dyDescent="0.3">
      <c r="A2" s="1">
        <v>45296</v>
      </c>
      <c r="B2" t="s">
        <v>6</v>
      </c>
      <c r="C2" t="s">
        <v>7</v>
      </c>
      <c r="D2" s="2">
        <v>45000</v>
      </c>
      <c r="E2" t="s">
        <v>8</v>
      </c>
      <c r="F2" t="s">
        <v>9</v>
      </c>
    </row>
    <row r="3" spans="1:6" x14ac:dyDescent="0.3">
      <c r="A3" s="1">
        <v>45299</v>
      </c>
      <c r="B3" t="s">
        <v>10</v>
      </c>
      <c r="C3" t="s">
        <v>11</v>
      </c>
      <c r="D3" s="2">
        <v>28000</v>
      </c>
      <c r="E3" t="s">
        <v>12</v>
      </c>
      <c r="F3" t="s">
        <v>9</v>
      </c>
    </row>
    <row r="4" spans="1:6" x14ac:dyDescent="0.3">
      <c r="A4" s="1">
        <v>45301</v>
      </c>
      <c r="B4" t="s">
        <v>13</v>
      </c>
      <c r="C4" t="s">
        <v>14</v>
      </c>
      <c r="D4" s="2">
        <v>95000</v>
      </c>
      <c r="E4" t="s">
        <v>8</v>
      </c>
      <c r="F4" t="s">
        <v>9</v>
      </c>
    </row>
    <row r="5" spans="1:6" x14ac:dyDescent="0.3">
      <c r="A5" s="1">
        <v>45306</v>
      </c>
      <c r="B5" t="s">
        <v>15</v>
      </c>
      <c r="C5" t="s">
        <v>16</v>
      </c>
      <c r="D5" s="2">
        <v>32000</v>
      </c>
      <c r="E5" t="s">
        <v>17</v>
      </c>
      <c r="F5" t="s">
        <v>18</v>
      </c>
    </row>
    <row r="6" spans="1:6" x14ac:dyDescent="0.3">
      <c r="A6" s="1">
        <v>45309</v>
      </c>
      <c r="B6" t="s">
        <v>19</v>
      </c>
      <c r="C6" t="s">
        <v>20</v>
      </c>
      <c r="D6" s="2">
        <v>65000</v>
      </c>
      <c r="E6" t="s">
        <v>12</v>
      </c>
      <c r="F6" t="s">
        <v>9</v>
      </c>
    </row>
    <row r="7" spans="1:6" x14ac:dyDescent="0.3">
      <c r="A7" s="1">
        <v>45313</v>
      </c>
      <c r="B7" t="s">
        <v>6</v>
      </c>
      <c r="C7" t="s">
        <v>21</v>
      </c>
      <c r="D7" s="2">
        <v>88000</v>
      </c>
      <c r="E7" t="s">
        <v>8</v>
      </c>
      <c r="F7" t="s">
        <v>9</v>
      </c>
    </row>
    <row r="8" spans="1:6" x14ac:dyDescent="0.3">
      <c r="A8" s="1">
        <v>45316</v>
      </c>
      <c r="B8" t="s">
        <v>22</v>
      </c>
      <c r="C8" t="s">
        <v>23</v>
      </c>
      <c r="D8" s="2">
        <v>15000</v>
      </c>
      <c r="E8" t="s">
        <v>17</v>
      </c>
      <c r="F8" t="s">
        <v>24</v>
      </c>
    </row>
    <row r="9" spans="1:6" x14ac:dyDescent="0.3">
      <c r="A9" s="1">
        <v>45319</v>
      </c>
      <c r="B9" t="s">
        <v>10</v>
      </c>
      <c r="C9" t="s">
        <v>25</v>
      </c>
      <c r="D9" s="2">
        <v>42000</v>
      </c>
      <c r="E9" t="s">
        <v>12</v>
      </c>
      <c r="F9" t="s">
        <v>9</v>
      </c>
    </row>
    <row r="10" spans="1:6" x14ac:dyDescent="0.3">
      <c r="A10" s="1">
        <v>45325</v>
      </c>
      <c r="B10" t="s">
        <v>13</v>
      </c>
      <c r="C10" t="s">
        <v>26</v>
      </c>
      <c r="D10" s="2">
        <v>120000</v>
      </c>
      <c r="E10" t="s">
        <v>8</v>
      </c>
      <c r="F10" t="s">
        <v>9</v>
      </c>
    </row>
    <row r="11" spans="1:6" x14ac:dyDescent="0.3">
      <c r="A11" s="1">
        <v>45329</v>
      </c>
      <c r="B11" t="s">
        <v>6</v>
      </c>
      <c r="C11" t="s">
        <v>7</v>
      </c>
      <c r="D11" s="2">
        <v>56000</v>
      </c>
      <c r="E11" t="s">
        <v>8</v>
      </c>
      <c r="F11" t="s">
        <v>9</v>
      </c>
    </row>
    <row r="12" spans="1:6" x14ac:dyDescent="0.3">
      <c r="A12" s="1">
        <v>45334</v>
      </c>
      <c r="B12" t="s">
        <v>15</v>
      </c>
      <c r="C12" t="s">
        <v>27</v>
      </c>
      <c r="D12" s="2">
        <v>18000</v>
      </c>
      <c r="E12" t="s">
        <v>17</v>
      </c>
      <c r="F12" t="s">
        <v>9</v>
      </c>
    </row>
    <row r="13" spans="1:6" x14ac:dyDescent="0.3">
      <c r="A13" s="1">
        <v>45337</v>
      </c>
      <c r="B13" t="s">
        <v>19</v>
      </c>
      <c r="C13" t="s">
        <v>28</v>
      </c>
      <c r="D13" s="2">
        <v>75000</v>
      </c>
      <c r="E13" t="s">
        <v>12</v>
      </c>
      <c r="F13" t="s">
        <v>18</v>
      </c>
    </row>
    <row r="14" spans="1:6" x14ac:dyDescent="0.3">
      <c r="A14" s="1">
        <v>45342</v>
      </c>
      <c r="B14" t="s">
        <v>22</v>
      </c>
      <c r="C14" t="s">
        <v>16</v>
      </c>
      <c r="D14" s="2">
        <v>38000</v>
      </c>
      <c r="E14" t="s">
        <v>8</v>
      </c>
      <c r="F14" t="s">
        <v>9</v>
      </c>
    </row>
    <row r="15" spans="1:6" x14ac:dyDescent="0.3">
      <c r="A15" s="1">
        <v>45346</v>
      </c>
      <c r="B15" t="s">
        <v>10</v>
      </c>
      <c r="C15" t="s">
        <v>29</v>
      </c>
      <c r="D15" s="2">
        <v>92000</v>
      </c>
      <c r="E15" t="s">
        <v>12</v>
      </c>
      <c r="F15" t="s">
        <v>9</v>
      </c>
    </row>
    <row r="16" spans="1:6" x14ac:dyDescent="0.3">
      <c r="A16" s="1">
        <v>45353</v>
      </c>
      <c r="B16" t="s">
        <v>6</v>
      </c>
      <c r="C16" t="s">
        <v>30</v>
      </c>
      <c r="D16" s="2">
        <v>110000</v>
      </c>
      <c r="E16" t="s">
        <v>8</v>
      </c>
      <c r="F16" t="s">
        <v>9</v>
      </c>
    </row>
    <row r="17" spans="1:6" x14ac:dyDescent="0.3">
      <c r="A17" s="1">
        <v>45357</v>
      </c>
      <c r="B17" t="s">
        <v>13</v>
      </c>
      <c r="C17" t="s">
        <v>31</v>
      </c>
      <c r="D17" s="2">
        <v>44000</v>
      </c>
      <c r="E17" t="s">
        <v>12</v>
      </c>
      <c r="F17" t="s">
        <v>9</v>
      </c>
    </row>
    <row r="18" spans="1:6" x14ac:dyDescent="0.3">
      <c r="A18" s="1">
        <v>45362</v>
      </c>
      <c r="B18" t="s">
        <v>15</v>
      </c>
      <c r="C18" t="s">
        <v>32</v>
      </c>
      <c r="D18" s="2">
        <v>27000</v>
      </c>
      <c r="E18" t="s">
        <v>17</v>
      </c>
      <c r="F18" t="s">
        <v>9</v>
      </c>
    </row>
    <row r="19" spans="1:6" x14ac:dyDescent="0.3">
      <c r="A19" s="1">
        <v>45366</v>
      </c>
      <c r="B19" t="s">
        <v>19</v>
      </c>
      <c r="C19" t="s">
        <v>7</v>
      </c>
      <c r="D19" s="2">
        <v>33000</v>
      </c>
      <c r="E19" t="s">
        <v>8</v>
      </c>
      <c r="F19" t="s">
        <v>9</v>
      </c>
    </row>
    <row r="20" spans="1:6" x14ac:dyDescent="0.3">
      <c r="A20" s="1">
        <v>45369</v>
      </c>
      <c r="B20" t="s">
        <v>22</v>
      </c>
      <c r="C20" t="s">
        <v>33</v>
      </c>
      <c r="D20" s="2">
        <v>145000</v>
      </c>
      <c r="E20" t="s">
        <v>12</v>
      </c>
      <c r="F20" t="s">
        <v>9</v>
      </c>
    </row>
    <row r="21" spans="1:6" x14ac:dyDescent="0.3">
      <c r="A21" s="1">
        <v>45373</v>
      </c>
      <c r="B21" t="s">
        <v>10</v>
      </c>
      <c r="C21" t="s">
        <v>11</v>
      </c>
      <c r="D21" s="2">
        <v>38000</v>
      </c>
      <c r="E21" t="s">
        <v>8</v>
      </c>
      <c r="F21" t="s">
        <v>18</v>
      </c>
    </row>
    <row r="22" spans="1:6" x14ac:dyDescent="0.3">
      <c r="A22" s="1">
        <v>45379</v>
      </c>
      <c r="B22" t="s">
        <v>6</v>
      </c>
      <c r="C22" t="s">
        <v>34</v>
      </c>
      <c r="D22" s="2">
        <v>67000</v>
      </c>
      <c r="E22" t="s">
        <v>12</v>
      </c>
      <c r="F22" t="s">
        <v>9</v>
      </c>
    </row>
    <row r="23" spans="1:6" x14ac:dyDescent="0.3">
      <c r="A23" s="1">
        <v>45386</v>
      </c>
      <c r="B23" t="s">
        <v>13</v>
      </c>
      <c r="C23" t="s">
        <v>14</v>
      </c>
      <c r="D23" s="2">
        <v>108000</v>
      </c>
      <c r="E23" t="s">
        <v>8</v>
      </c>
      <c r="F23" t="s">
        <v>9</v>
      </c>
    </row>
    <row r="24" spans="1:6" x14ac:dyDescent="0.3">
      <c r="A24" s="1">
        <v>45391</v>
      </c>
      <c r="B24" t="s">
        <v>15</v>
      </c>
      <c r="C24" t="s">
        <v>16</v>
      </c>
      <c r="D24" s="2">
        <v>22000</v>
      </c>
      <c r="E24" t="s">
        <v>17</v>
      </c>
      <c r="F24" t="s">
        <v>24</v>
      </c>
    </row>
    <row r="25" spans="1:6" x14ac:dyDescent="0.3">
      <c r="A25" s="1">
        <v>45396</v>
      </c>
      <c r="B25" t="s">
        <v>19</v>
      </c>
      <c r="C25" t="s">
        <v>20</v>
      </c>
      <c r="D25" s="2">
        <v>82000</v>
      </c>
      <c r="E25" t="s">
        <v>12</v>
      </c>
      <c r="F25" t="s">
        <v>9</v>
      </c>
    </row>
    <row r="26" spans="1:6" x14ac:dyDescent="0.3">
      <c r="A26" s="1">
        <v>45400</v>
      </c>
      <c r="B26" t="s">
        <v>22</v>
      </c>
      <c r="C26" t="s">
        <v>23</v>
      </c>
      <c r="D26" s="2">
        <v>19000</v>
      </c>
      <c r="E26" t="s">
        <v>8</v>
      </c>
      <c r="F26" t="s">
        <v>9</v>
      </c>
    </row>
    <row r="27" spans="1:6" x14ac:dyDescent="0.3">
      <c r="A27" s="1">
        <v>45405</v>
      </c>
      <c r="B27" t="s">
        <v>6</v>
      </c>
      <c r="C27" t="s">
        <v>21</v>
      </c>
      <c r="D27" s="2">
        <v>74000</v>
      </c>
      <c r="E27" t="s">
        <v>8</v>
      </c>
      <c r="F27" t="s">
        <v>9</v>
      </c>
    </row>
    <row r="28" spans="1:6" x14ac:dyDescent="0.3">
      <c r="A28" s="1">
        <v>45409</v>
      </c>
      <c r="B28" t="s">
        <v>10</v>
      </c>
      <c r="C28" t="s">
        <v>25</v>
      </c>
      <c r="D28" s="2">
        <v>55000</v>
      </c>
      <c r="E28" t="s">
        <v>12</v>
      </c>
      <c r="F28" t="s">
        <v>9</v>
      </c>
    </row>
    <row r="29" spans="1:6" x14ac:dyDescent="0.3">
      <c r="A29" s="1">
        <v>45415</v>
      </c>
      <c r="B29" t="s">
        <v>13</v>
      </c>
      <c r="C29" t="s">
        <v>26</v>
      </c>
      <c r="D29" s="2">
        <v>135000</v>
      </c>
      <c r="E29" t="s">
        <v>8</v>
      </c>
      <c r="F29" t="s">
        <v>9</v>
      </c>
    </row>
    <row r="30" spans="1:6" x14ac:dyDescent="0.3">
      <c r="A30" s="1">
        <v>45420</v>
      </c>
      <c r="B30" t="s">
        <v>15</v>
      </c>
      <c r="C30" t="s">
        <v>27</v>
      </c>
      <c r="D30" s="2">
        <v>14000</v>
      </c>
      <c r="E30" t="s">
        <v>17</v>
      </c>
      <c r="F30" t="s">
        <v>9</v>
      </c>
    </row>
    <row r="31" spans="1:6" x14ac:dyDescent="0.3">
      <c r="A31" s="1">
        <v>45425</v>
      </c>
      <c r="B31" t="s">
        <v>19</v>
      </c>
      <c r="C31" t="s">
        <v>28</v>
      </c>
      <c r="D31" s="2">
        <v>48000</v>
      </c>
      <c r="E31" t="s">
        <v>12</v>
      </c>
      <c r="F31" t="s">
        <v>18</v>
      </c>
    </row>
    <row r="32" spans="1:6" x14ac:dyDescent="0.3">
      <c r="A32" s="1">
        <v>45429</v>
      </c>
      <c r="B32" t="s">
        <v>22</v>
      </c>
      <c r="C32" t="s">
        <v>16</v>
      </c>
      <c r="D32" s="2">
        <v>61000</v>
      </c>
      <c r="E32" t="s">
        <v>8</v>
      </c>
      <c r="F32" t="s">
        <v>9</v>
      </c>
    </row>
    <row r="33" spans="1:6" x14ac:dyDescent="0.3">
      <c r="A33" s="1">
        <v>45434</v>
      </c>
      <c r="B33" t="s">
        <v>6</v>
      </c>
      <c r="C33" t="s">
        <v>30</v>
      </c>
      <c r="D33" s="2">
        <v>98000</v>
      </c>
      <c r="E33" t="s">
        <v>8</v>
      </c>
      <c r="F33" t="s">
        <v>9</v>
      </c>
    </row>
    <row r="34" spans="1:6" x14ac:dyDescent="0.3">
      <c r="A34" s="1">
        <v>45439</v>
      </c>
      <c r="B34" t="s">
        <v>10</v>
      </c>
      <c r="C34" t="s">
        <v>29</v>
      </c>
      <c r="D34" s="2">
        <v>115000</v>
      </c>
      <c r="E34" t="s">
        <v>12</v>
      </c>
      <c r="F34" t="s">
        <v>9</v>
      </c>
    </row>
    <row r="35" spans="1:6" x14ac:dyDescent="0.3">
      <c r="A35" s="1">
        <v>45446</v>
      </c>
      <c r="B35" t="s">
        <v>13</v>
      </c>
      <c r="C35" t="s">
        <v>31</v>
      </c>
      <c r="D35" s="2">
        <v>52000</v>
      </c>
      <c r="E35" t="s">
        <v>8</v>
      </c>
      <c r="F35" t="s">
        <v>9</v>
      </c>
    </row>
    <row r="36" spans="1:6" x14ac:dyDescent="0.3">
      <c r="A36" s="1">
        <v>45451</v>
      </c>
      <c r="B36" t="s">
        <v>15</v>
      </c>
      <c r="C36" t="s">
        <v>32</v>
      </c>
      <c r="D36" s="2">
        <v>31000</v>
      </c>
      <c r="E36" t="s">
        <v>17</v>
      </c>
      <c r="F36" t="s">
        <v>9</v>
      </c>
    </row>
    <row r="37" spans="1:6" x14ac:dyDescent="0.3">
      <c r="A37" s="1">
        <v>45455</v>
      </c>
      <c r="B37" t="s">
        <v>19</v>
      </c>
      <c r="C37" t="s">
        <v>7</v>
      </c>
      <c r="D37" s="2">
        <v>41000</v>
      </c>
      <c r="E37" t="s">
        <v>8</v>
      </c>
      <c r="F37" t="s">
        <v>9</v>
      </c>
    </row>
    <row r="38" spans="1:6" x14ac:dyDescent="0.3">
      <c r="A38" s="1">
        <v>45460</v>
      </c>
      <c r="B38" t="s">
        <v>22</v>
      </c>
      <c r="C38" t="s">
        <v>33</v>
      </c>
      <c r="D38" s="2">
        <v>168000</v>
      </c>
      <c r="E38" t="s">
        <v>12</v>
      </c>
      <c r="F38" t="s">
        <v>9</v>
      </c>
    </row>
    <row r="39" spans="1:6" x14ac:dyDescent="0.3">
      <c r="A39" s="1">
        <v>45465</v>
      </c>
      <c r="B39" t="s">
        <v>6</v>
      </c>
      <c r="C39" t="s">
        <v>34</v>
      </c>
      <c r="D39" s="2">
        <v>79000</v>
      </c>
      <c r="E39" t="s">
        <v>12</v>
      </c>
      <c r="F39" t="s">
        <v>18</v>
      </c>
    </row>
    <row r="40" spans="1:6" x14ac:dyDescent="0.3">
      <c r="A40" s="1">
        <v>45471</v>
      </c>
      <c r="B40" t="s">
        <v>10</v>
      </c>
      <c r="C40" t="s">
        <v>11</v>
      </c>
      <c r="D40" s="2">
        <v>46000</v>
      </c>
      <c r="E40" t="s">
        <v>8</v>
      </c>
      <c r="F40" t="s">
        <v>9</v>
      </c>
    </row>
    <row r="41" spans="1:6" x14ac:dyDescent="0.3">
      <c r="A41" s="1">
        <v>45478</v>
      </c>
      <c r="B41" t="s">
        <v>13</v>
      </c>
      <c r="C41" t="s">
        <v>14</v>
      </c>
      <c r="D41" s="2">
        <v>125000</v>
      </c>
      <c r="E41" t="s">
        <v>8</v>
      </c>
      <c r="F41" t="s">
        <v>9</v>
      </c>
    </row>
  </sheetData>
  <conditionalFormatting sqref="D2:D41">
    <cfRule type="colorScale" priority="1">
      <colorScale>
        <cfvo type="min"/>
        <cfvo type="percentile" val="50"/>
        <cfvo type="max"/>
        <color rgb="FFE2E8F0"/>
        <color rgb="FFFBBF24"/>
        <color rgb="FFFB7185"/>
      </colorScale>
    </cfRule>
  </conditionalFormatting>
  <conditionalFormatting sqref="F2:F41">
    <cfRule type="expression" dxfId="4" priority="2">
      <formula>$F2="Approved"</formula>
    </cfRule>
  </conditionalFormatting>
  <conditionalFormatting sqref="F2:F41">
    <cfRule type="expression" dxfId="3" priority="3">
      <formula>$F2="Pending"</formula>
    </cfRule>
  </conditionalFormatting>
  <conditionalFormatting sqref="F2:F41">
    <cfRule type="expression" dxfId="2" priority="4">
      <formula>$F2="Rejected"</formula>
    </cfRule>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A16D1-0297-43A6-B97E-BD49B660383E}">
  <dimension ref="A1:R45"/>
  <sheetViews>
    <sheetView showGridLines="0" workbookViewId="0">
      <selection sqref="A1:R2"/>
    </sheetView>
  </sheetViews>
  <sheetFormatPr defaultRowHeight="14.4" x14ac:dyDescent="0.3"/>
  <cols>
    <col min="1" max="1" width="23.109375" bestFit="1" customWidth="1"/>
    <col min="2" max="2" width="12.5546875" bestFit="1" customWidth="1"/>
    <col min="3" max="3" width="11" bestFit="1" customWidth="1"/>
    <col min="4" max="4" width="18.44140625" bestFit="1" customWidth="1"/>
    <col min="5" max="5" width="14.21875" bestFit="1" customWidth="1"/>
    <col min="7" max="7" width="15.6640625" bestFit="1" customWidth="1"/>
    <col min="8" max="8" width="12.5546875" bestFit="1" customWidth="1"/>
    <col min="10" max="10" width="14.21875" bestFit="1" customWidth="1"/>
    <col min="11" max="11" width="12.5546875" bestFit="1" customWidth="1"/>
    <col min="13" max="13" width="15" bestFit="1" customWidth="1"/>
    <col min="14" max="14" width="12.5546875" bestFit="1" customWidth="1"/>
    <col min="17" max="17" width="14.5546875" bestFit="1" customWidth="1"/>
    <col min="18" max="18" width="11" bestFit="1" customWidth="1"/>
  </cols>
  <sheetData>
    <row r="1" spans="1:18" x14ac:dyDescent="0.3">
      <c r="A1" s="9" t="s">
        <v>35</v>
      </c>
      <c r="B1" s="9"/>
      <c r="C1" s="3"/>
      <c r="D1" s="9" t="s">
        <v>36</v>
      </c>
      <c r="E1" s="9"/>
      <c r="F1" s="3"/>
      <c r="G1" s="9" t="s">
        <v>37</v>
      </c>
      <c r="H1" s="9"/>
      <c r="I1" s="3"/>
      <c r="J1" s="9" t="s">
        <v>5</v>
      </c>
      <c r="K1" s="9"/>
      <c r="L1" s="3"/>
      <c r="M1" s="9" t="s">
        <v>4</v>
      </c>
      <c r="N1" s="9"/>
      <c r="O1" s="3"/>
      <c r="P1" s="3"/>
      <c r="Q1" s="11" t="s">
        <v>42</v>
      </c>
      <c r="R1" s="11" t="s">
        <v>43</v>
      </c>
    </row>
    <row r="2" spans="1:18" x14ac:dyDescent="0.3">
      <c r="A2" s="11" t="s">
        <v>38</v>
      </c>
      <c r="B2" s="11" t="s">
        <v>39</v>
      </c>
      <c r="C2" s="3"/>
      <c r="D2" s="11" t="s">
        <v>1</v>
      </c>
      <c r="E2" s="11" t="s">
        <v>39</v>
      </c>
      <c r="F2" s="3"/>
      <c r="G2" s="11" t="s">
        <v>2</v>
      </c>
      <c r="H2" s="11" t="s">
        <v>39</v>
      </c>
      <c r="I2" s="3"/>
      <c r="J2" s="11" t="s">
        <v>5</v>
      </c>
      <c r="K2" s="11" t="s">
        <v>39</v>
      </c>
      <c r="L2" s="3"/>
      <c r="M2" s="11" t="s">
        <v>4</v>
      </c>
      <c r="N2" s="11" t="s">
        <v>39</v>
      </c>
      <c r="O2" s="3"/>
      <c r="P2" s="3"/>
      <c r="Q2" s="3" t="s">
        <v>44</v>
      </c>
      <c r="R2" s="6">
        <f>SUBTOTAL(109,tblExpenses[Amount (INR)])</f>
        <v>2646000</v>
      </c>
    </row>
    <row r="3" spans="1:18" x14ac:dyDescent="0.3">
      <c r="A3" s="5" cm="1">
        <f t="array" ref="A3:A9">_xlfn.LET(_xlpm.s,EOMONTH(MIN(tblExpenses[Date]),-1)+1,_xlpm.e,EOMONTH(MAX(tblExpenses[Date]),-1)+1,EDATE(_xlpm.s,_xlfn.SEQUENCE(DATEDIF(_xlpm.s,_xlpm.e,"m")+1,,0)))</f>
        <v>45292</v>
      </c>
      <c r="B3" s="6" cm="1">
        <f t="array" aca="1" ref="B3:B9" ca="1">_xlfn.MAP(_xlfn.ANCHORARRAY(A3),_xlfn.LAMBDA(_xlpm.m,SUMPRODUCT((tblExpenses[Date]&gt;=_xlpm.m)*(tblExpenses[Date]&lt;EDATE(_xlpm.m,1))*SUBTOTAL(109,OFFSET(tblExpenses[Amount (INR)],ROW(tblExpenses[Amount (INR)])-MIN(ROW(tblExpenses[Amount (INR)])),0,1)))))</f>
        <v>410000</v>
      </c>
      <c r="C3" s="3"/>
      <c r="D3" s="3" t="str" cm="1">
        <f t="array" aca="1" ref="D3:E8" ca="1">_xlfn.LET(_xlpm.u,_xlfn.UNIQUE(tblExpenses[Department]),_xlpm.v,_xlfn.MAP(_xlpm.u,_xlfn.LAMBDA(_xlpm.x,SUMPRODUCT((tblExpenses[Department]=_xlpm.x)*SUBTOTAL(109,OFFSET(tblExpenses[Amount (INR)],ROW(tblExpenses[Amount (INR)])-MIN(ROW(tblExpenses[Amount (INR)])),0,1))))),_xlfn.SORTBY(_xlfn.HSTACK(_xlpm.u,_xlpm.v),_xlpm.v,-1))</f>
        <v>Marketing</v>
      </c>
      <c r="E3" s="6">
        <f ca="1"/>
        <v>679000</v>
      </c>
      <c r="F3" s="3"/>
      <c r="G3" s="3" t="str" cm="1">
        <f t="array" aca="1" ref="G3:H19" ca="1">_xlfn.LET(_xlpm.u,_xlfn.UNIQUE(tblExpenses[Category]),_xlpm.v,_xlfn.MAP(_xlpm.u,_xlfn.LAMBDA(_xlpm.x,SUMPRODUCT((tblExpenses[Category]=_xlpm.x)*SUBTOTAL(109,OFFSET(tblExpenses[Amount (INR)],ROW(tblExpenses[Amount (INR)])-MIN(ROW(tblExpenses[Amount (INR)])),0,1))))),_xlfn.SORTBY(_xlfn.HSTACK(_xlpm.u,_xlpm.v),_xlpm.v,-1))</f>
        <v>Advertising</v>
      </c>
      <c r="H3" s="6">
        <f ca="1"/>
        <v>328000</v>
      </c>
      <c r="I3" s="3"/>
      <c r="J3" s="3" t="str" cm="1">
        <f t="array" aca="1" ref="J3:K5" ca="1">_xlfn.LET(_xlpm.u,_xlfn.UNIQUE(tblExpenses[Approval Status]),_xlpm.v,_xlfn.MAP(_xlpm.u,_xlfn.LAMBDA(_xlpm.x,SUMPRODUCT((tblExpenses[Approval Status]=_xlpm.x)*SUBTOTAL(109,OFFSET(tblExpenses[Amount (INR)],ROW(tblExpenses[Amount (INR)])-MIN(ROW(tblExpenses[Amount (INR)])),0,1))))),_xlfn.SORTBY(_xlfn.HSTACK(_xlpm.u,_xlpm.v),_xlpm.v,-1))</f>
        <v>Approved</v>
      </c>
      <c r="K3" s="6">
        <f ca="1"/>
        <v>2337000</v>
      </c>
      <c r="L3" s="3"/>
      <c r="M3" s="3" t="str" cm="1">
        <f t="array" aca="1" ref="M3:N5" ca="1">_xlfn.LET(_xlpm.u,_xlfn.UNIQUE(tblExpenses[Payment Method]),_xlpm.v,_xlfn.MAP(_xlpm.u,_xlfn.LAMBDA(_xlpm.x,SUMPRODUCT((tblExpenses[Payment Method]=_xlpm.x)*SUBTOTAL(109,OFFSET(tblExpenses[Amount (INR)],ROW(tblExpenses[Amount (INR)])-MIN(ROW(tblExpenses[Amount (INR)])),0,1))))),_xlfn.SORTBY(_xlfn.HSTACK(_xlpm.u,_xlpm.v),_xlpm.v,-1))</f>
        <v>Corporate Card</v>
      </c>
      <c r="N3" s="6">
        <f ca="1"/>
        <v>1382000</v>
      </c>
      <c r="O3" s="3"/>
      <c r="P3" s="3"/>
      <c r="Q3" s="3" t="s">
        <v>45</v>
      </c>
      <c r="R3" s="12">
        <f>SUBTOTAL(103,tblExpenses[Date])</f>
        <v>40</v>
      </c>
    </row>
    <row r="4" spans="1:18" x14ac:dyDescent="0.3">
      <c r="A4" s="5">
        <v>45323</v>
      </c>
      <c r="B4" s="6">
        <f ca="1"/>
        <v>399000</v>
      </c>
      <c r="C4" s="3"/>
      <c r="D4" s="3" t="str">
        <f ca="1"/>
        <v>Engineering</v>
      </c>
      <c r="E4" s="6">
        <f ca="1"/>
        <v>617000</v>
      </c>
      <c r="F4" s="3"/>
      <c r="G4" s="3" t="str">
        <f ca="1"/>
        <v>Commission</v>
      </c>
      <c r="H4" s="6">
        <f ca="1"/>
        <v>313000</v>
      </c>
      <c r="I4" s="3"/>
      <c r="J4" s="3" t="str">
        <f ca="1"/>
        <v>Pending</v>
      </c>
      <c r="K4" s="6">
        <f ca="1"/>
        <v>272000</v>
      </c>
      <c r="L4" s="3"/>
      <c r="M4" s="3" t="str">
        <f ca="1"/>
        <v>Bank Transfer</v>
      </c>
      <c r="N4" s="6">
        <f ca="1"/>
        <v>1105000</v>
      </c>
      <c r="O4" s="3"/>
      <c r="P4" s="3"/>
      <c r="Q4" s="3" t="s">
        <v>46</v>
      </c>
      <c r="R4" s="6">
        <f>IFERROR(R2/R3,0)</f>
        <v>66150</v>
      </c>
    </row>
    <row r="5" spans="1:18" x14ac:dyDescent="0.3">
      <c r="A5" s="5">
        <v>45352</v>
      </c>
      <c r="B5" s="6">
        <f ca="1"/>
        <v>464000</v>
      </c>
      <c r="C5" s="3"/>
      <c r="D5" s="3" t="str">
        <f ca="1"/>
        <v>Sales</v>
      </c>
      <c r="E5" s="6">
        <f ca="1"/>
        <v>446000</v>
      </c>
      <c r="F5" s="3"/>
      <c r="G5" s="3" t="str">
        <f ca="1"/>
        <v>Events</v>
      </c>
      <c r="H5" s="6">
        <f ca="1"/>
        <v>255000</v>
      </c>
      <c r="I5" s="3"/>
      <c r="J5" s="3" t="str">
        <f ca="1"/>
        <v>Rejected</v>
      </c>
      <c r="K5" s="6">
        <f ca="1"/>
        <v>37000</v>
      </c>
      <c r="L5" s="3"/>
      <c r="M5" s="3" t="str">
        <f ca="1"/>
        <v>Cash</v>
      </c>
      <c r="N5" s="6">
        <f ca="1"/>
        <v>159000</v>
      </c>
      <c r="O5" s="3"/>
      <c r="P5" s="3"/>
      <c r="Q5" s="3" t="s">
        <v>47</v>
      </c>
      <c r="R5" s="6" cm="1">
        <f t="array" aca="1" ref="R5" ca="1">SUMPRODUCT((tblExpenses[Approval Status]="Pending")*SUBTOTAL(109,OFFSET(tblExpenses[Amount (INR)],ROW(tblExpenses[Amount (INR)])-MIN(ROW(tblExpenses[Amount (INR)])),0,1)))</f>
        <v>272000</v>
      </c>
    </row>
    <row r="6" spans="1:18" x14ac:dyDescent="0.3">
      <c r="A6" s="5">
        <v>45383</v>
      </c>
      <c r="B6" s="6">
        <f ca="1"/>
        <v>360000</v>
      </c>
      <c r="C6" s="3"/>
      <c r="D6" s="3" t="str">
        <f ca="1"/>
        <v>HR</v>
      </c>
      <c r="E6" s="6">
        <f ca="1"/>
        <v>416000</v>
      </c>
      <c r="F6" s="3"/>
      <c r="G6" s="3" t="str">
        <f ca="1"/>
        <v>Cloud Services</v>
      </c>
      <c r="H6" s="6">
        <f ca="1"/>
        <v>208000</v>
      </c>
      <c r="I6" s="3"/>
      <c r="J6" s="3"/>
      <c r="K6" s="6"/>
      <c r="L6" s="3"/>
      <c r="M6" s="3"/>
      <c r="N6" s="6"/>
      <c r="O6" s="3"/>
      <c r="P6" s="3"/>
      <c r="Q6" s="3" t="s">
        <v>48</v>
      </c>
      <c r="R6" s="7">
        <f>MAX(tblExpenses[Date])</f>
        <v>45478</v>
      </c>
    </row>
    <row r="7" spans="1:18" x14ac:dyDescent="0.3">
      <c r="A7" s="5">
        <v>45413</v>
      </c>
      <c r="B7" s="6">
        <f ca="1"/>
        <v>471000</v>
      </c>
      <c r="C7" s="3"/>
      <c r="D7" s="3" t="str">
        <f ca="1"/>
        <v>Finance</v>
      </c>
      <c r="E7" s="6">
        <f ca="1"/>
        <v>344000</v>
      </c>
      <c r="F7" s="3"/>
      <c r="G7" s="3" t="str">
        <f ca="1"/>
        <v>Benefits</v>
      </c>
      <c r="H7" s="6">
        <f ca="1"/>
        <v>207000</v>
      </c>
      <c r="I7" s="3"/>
      <c r="J7" s="3"/>
      <c r="K7" s="6"/>
      <c r="L7" s="3"/>
      <c r="M7" s="3"/>
      <c r="N7" s="6"/>
      <c r="O7" s="3"/>
      <c r="P7" s="3"/>
      <c r="Q7" s="3" t="s">
        <v>49</v>
      </c>
      <c r="R7" s="8">
        <f ca="1">IFERROR(R5/R2,0)</f>
        <v>0.10279667422524566</v>
      </c>
    </row>
    <row r="8" spans="1:18" x14ac:dyDescent="0.3">
      <c r="A8" s="5">
        <v>45444</v>
      </c>
      <c r="B8" s="6">
        <f ca="1"/>
        <v>417000</v>
      </c>
      <c r="C8" s="3"/>
      <c r="D8" s="3" t="str">
        <f ca="1"/>
        <v>Operations</v>
      </c>
      <c r="E8" s="6">
        <f ca="1"/>
        <v>144000</v>
      </c>
      <c r="F8" s="3"/>
      <c r="G8" s="3" t="str">
        <f ca="1"/>
        <v>Software</v>
      </c>
      <c r="H8" s="6">
        <f ca="1"/>
        <v>175000</v>
      </c>
      <c r="I8" s="3"/>
      <c r="J8" s="3"/>
      <c r="K8" s="6"/>
      <c r="L8" s="3"/>
      <c r="M8" s="3"/>
      <c r="N8" s="6"/>
      <c r="O8" s="3"/>
      <c r="P8" s="3"/>
      <c r="Q8" s="3" t="s">
        <v>50</v>
      </c>
      <c r="R8" s="6" cm="1">
        <f t="array" aca="1" ref="R8" ca="1">IFERROR(MAX(_xlfn._xlws.FILTER(tblExpenses[Amount (INR)],SUBTOTAL(103,OFFSET(tblExpenses[Date],ROW(tblExpenses[Date])-MIN(ROW(tblExpenses[Date])),0,1)))),0)</f>
        <v>168000</v>
      </c>
    </row>
    <row r="9" spans="1:18" x14ac:dyDescent="0.3">
      <c r="A9" s="5">
        <v>45474</v>
      </c>
      <c r="B9" s="6">
        <f ca="1"/>
        <v>125000</v>
      </c>
      <c r="C9" s="3"/>
      <c r="D9" s="3"/>
      <c r="E9" s="6"/>
      <c r="F9" s="3"/>
      <c r="G9" s="3" t="str">
        <f ca="1"/>
        <v>Hardware</v>
      </c>
      <c r="H9" s="6">
        <f ca="1"/>
        <v>162000</v>
      </c>
      <c r="I9" s="3"/>
      <c r="J9" s="3"/>
      <c r="K9" s="6"/>
      <c r="L9" s="3"/>
      <c r="M9" s="3"/>
      <c r="N9" s="6"/>
      <c r="O9" s="3"/>
      <c r="P9" s="3"/>
      <c r="Q9" s="3" t="s">
        <v>51</v>
      </c>
      <c r="R9" s="3">
        <f>ROWS(tblExpenses[Date])</f>
        <v>40</v>
      </c>
    </row>
    <row r="10" spans="1:18" x14ac:dyDescent="0.3">
      <c r="A10" s="5"/>
      <c r="B10" s="6"/>
      <c r="C10" s="3"/>
      <c r="D10" s="3"/>
      <c r="E10" s="6"/>
      <c r="F10" s="3"/>
      <c r="G10" s="3" t="str">
        <f ca="1"/>
        <v>Travel</v>
      </c>
      <c r="H10" s="6">
        <f ca="1"/>
        <v>153000</v>
      </c>
      <c r="I10" s="3"/>
      <c r="J10" s="3"/>
      <c r="K10" s="6"/>
      <c r="L10" s="3"/>
      <c r="M10" s="3"/>
      <c r="N10" s="6"/>
      <c r="O10" s="3"/>
      <c r="P10" s="3"/>
      <c r="Q10" s="3"/>
      <c r="R10" s="3"/>
    </row>
    <row r="11" spans="1:18" x14ac:dyDescent="0.3">
      <c r="A11" s="5"/>
      <c r="B11" s="6"/>
      <c r="C11" s="3"/>
      <c r="D11" s="3"/>
      <c r="E11" s="6"/>
      <c r="F11" s="3"/>
      <c r="G11" s="3" t="str">
        <f ca="1"/>
        <v>Consulting</v>
      </c>
      <c r="H11" s="6">
        <f ca="1"/>
        <v>147000</v>
      </c>
      <c r="I11" s="3"/>
      <c r="J11" s="3"/>
      <c r="K11" s="3"/>
      <c r="L11" s="3"/>
      <c r="M11" s="3"/>
      <c r="N11" s="3"/>
      <c r="O11" s="3"/>
      <c r="P11" s="3"/>
      <c r="Q11" s="3"/>
      <c r="R11" s="3"/>
    </row>
    <row r="12" spans="1:18" x14ac:dyDescent="0.3">
      <c r="A12" s="5"/>
      <c r="B12" s="6"/>
      <c r="C12" s="3"/>
      <c r="D12" s="3"/>
      <c r="E12" s="6"/>
      <c r="F12" s="3"/>
      <c r="G12" s="3" t="str">
        <f ca="1"/>
        <v>Research</v>
      </c>
      <c r="H12" s="6">
        <f ca="1"/>
        <v>146000</v>
      </c>
      <c r="I12" s="3"/>
      <c r="J12" s="3"/>
      <c r="K12" s="3"/>
      <c r="L12" s="3"/>
      <c r="M12" s="3"/>
      <c r="N12" s="3"/>
      <c r="O12" s="3"/>
      <c r="P12" s="3"/>
      <c r="Q12" s="3"/>
      <c r="R12" s="3"/>
    </row>
    <row r="13" spans="1:18" x14ac:dyDescent="0.3">
      <c r="A13" s="5"/>
      <c r="B13" s="6"/>
      <c r="C13" s="3"/>
      <c r="D13" s="3"/>
      <c r="E13" s="6"/>
      <c r="F13" s="3"/>
      <c r="G13" s="3" t="str">
        <f ca="1"/>
        <v>Audit</v>
      </c>
      <c r="H13" s="6">
        <f ca="1"/>
        <v>123000</v>
      </c>
      <c r="I13" s="3"/>
      <c r="J13" s="3"/>
      <c r="K13" s="3"/>
      <c r="L13" s="3"/>
      <c r="M13" s="3"/>
      <c r="N13" s="3"/>
      <c r="O13" s="3"/>
      <c r="P13" s="3"/>
      <c r="Q13" s="3"/>
      <c r="R13" s="3"/>
    </row>
    <row r="14" spans="1:18" x14ac:dyDescent="0.3">
      <c r="A14" s="5"/>
      <c r="B14" s="6"/>
      <c r="C14" s="3"/>
      <c r="D14" s="3"/>
      <c r="E14" s="6"/>
      <c r="F14" s="3"/>
      <c r="G14" s="3" t="str">
        <f ca="1"/>
        <v>Training</v>
      </c>
      <c r="H14" s="6">
        <f ca="1"/>
        <v>112000</v>
      </c>
      <c r="I14" s="3"/>
      <c r="J14" s="3"/>
      <c r="K14" s="3"/>
      <c r="L14" s="3"/>
      <c r="M14" s="3"/>
      <c r="N14" s="3"/>
      <c r="O14" s="3"/>
      <c r="P14" s="3"/>
      <c r="Q14" s="3"/>
      <c r="R14" s="3"/>
    </row>
    <row r="15" spans="1:18" x14ac:dyDescent="0.3">
      <c r="A15" s="5"/>
      <c r="B15" s="6"/>
      <c r="C15" s="3"/>
      <c r="D15" s="3"/>
      <c r="E15" s="6"/>
      <c r="F15" s="3"/>
      <c r="G15" s="3" t="str">
        <f ca="1"/>
        <v>Recruitment</v>
      </c>
      <c r="H15" s="6">
        <f ca="1"/>
        <v>97000</v>
      </c>
      <c r="I15" s="3"/>
      <c r="J15" s="3"/>
      <c r="K15" s="3"/>
      <c r="L15" s="3"/>
      <c r="M15" s="3"/>
      <c r="N15" s="3"/>
      <c r="O15" s="3"/>
      <c r="P15" s="3"/>
      <c r="Q15" s="3"/>
      <c r="R15" s="3"/>
    </row>
    <row r="16" spans="1:18" x14ac:dyDescent="0.3">
      <c r="A16" s="5"/>
      <c r="B16" s="6"/>
      <c r="C16" s="3"/>
      <c r="D16" s="3"/>
      <c r="E16" s="6"/>
      <c r="F16" s="3"/>
      <c r="G16" s="3" t="str">
        <f ca="1"/>
        <v>Design</v>
      </c>
      <c r="H16" s="6">
        <f ca="1"/>
        <v>96000</v>
      </c>
      <c r="I16" s="3"/>
      <c r="J16" s="3"/>
      <c r="K16" s="3"/>
      <c r="L16" s="3"/>
      <c r="M16" s="3"/>
      <c r="N16" s="3"/>
      <c r="O16" s="3"/>
      <c r="P16" s="3"/>
      <c r="Q16" s="3"/>
      <c r="R16" s="3"/>
    </row>
    <row r="17" spans="1:18" x14ac:dyDescent="0.3">
      <c r="A17" s="5"/>
      <c r="B17" s="6"/>
      <c r="C17" s="3"/>
      <c r="D17" s="3"/>
      <c r="E17" s="6"/>
      <c r="F17" s="3"/>
      <c r="G17" s="3" t="str">
        <f ca="1"/>
        <v>Maintenance</v>
      </c>
      <c r="H17" s="6">
        <f ca="1"/>
        <v>58000</v>
      </c>
      <c r="I17" s="3"/>
      <c r="J17" s="3"/>
      <c r="K17" s="3"/>
      <c r="L17" s="3"/>
      <c r="M17" s="3"/>
      <c r="N17" s="3"/>
      <c r="O17" s="3"/>
      <c r="P17" s="3"/>
      <c r="Q17" s="3"/>
      <c r="R17" s="3"/>
    </row>
    <row r="18" spans="1:18" x14ac:dyDescent="0.3">
      <c r="A18" s="5"/>
      <c r="B18" s="6"/>
      <c r="C18" s="3"/>
      <c r="D18" s="3"/>
      <c r="E18" s="6"/>
      <c r="F18" s="3"/>
      <c r="G18" s="3" t="str">
        <f ca="1"/>
        <v>Entertainment</v>
      </c>
      <c r="H18" s="6">
        <f ca="1"/>
        <v>34000</v>
      </c>
      <c r="I18" s="3"/>
      <c r="J18" s="3"/>
      <c r="K18" s="3"/>
      <c r="L18" s="3"/>
      <c r="M18" s="3"/>
      <c r="N18" s="3"/>
      <c r="O18" s="3"/>
      <c r="P18" s="3"/>
      <c r="Q18" s="3"/>
      <c r="R18" s="3"/>
    </row>
    <row r="19" spans="1:18" x14ac:dyDescent="0.3">
      <c r="A19" s="5"/>
      <c r="B19" s="6"/>
      <c r="C19" s="3"/>
      <c r="D19" s="3"/>
      <c r="E19" s="6"/>
      <c r="F19" s="3"/>
      <c r="G19" s="3" t="str">
        <f ca="1"/>
        <v>Supplies</v>
      </c>
      <c r="H19" s="6">
        <f ca="1"/>
        <v>32000</v>
      </c>
      <c r="I19" s="3"/>
      <c r="J19" s="3"/>
      <c r="K19" s="3"/>
      <c r="L19" s="3"/>
      <c r="M19" s="3"/>
      <c r="N19" s="3"/>
      <c r="O19" s="3"/>
      <c r="P19" s="3"/>
      <c r="Q19" s="3"/>
      <c r="R19" s="3"/>
    </row>
    <row r="20" spans="1:18" x14ac:dyDescent="0.3">
      <c r="A20" s="5"/>
      <c r="B20" s="6"/>
      <c r="C20" s="3"/>
      <c r="D20" s="3"/>
      <c r="E20" s="6"/>
      <c r="F20" s="3"/>
      <c r="G20" s="3"/>
      <c r="H20" s="6"/>
      <c r="I20" s="3"/>
      <c r="J20" s="3"/>
      <c r="K20" s="3"/>
      <c r="L20" s="3"/>
      <c r="M20" s="3"/>
      <c r="N20" s="3"/>
      <c r="O20" s="3"/>
      <c r="P20" s="3"/>
      <c r="Q20" s="3"/>
      <c r="R20" s="3"/>
    </row>
    <row r="21" spans="1:18" x14ac:dyDescent="0.3">
      <c r="A21" s="3"/>
      <c r="B21" s="3"/>
      <c r="C21" s="3"/>
      <c r="D21" s="3"/>
      <c r="E21" s="3"/>
      <c r="F21" s="3"/>
      <c r="G21" s="3"/>
      <c r="H21" s="6"/>
      <c r="I21" s="3"/>
      <c r="J21" s="3"/>
      <c r="K21" s="3"/>
      <c r="L21" s="3"/>
      <c r="M21" s="3"/>
      <c r="N21" s="3"/>
      <c r="O21" s="3"/>
      <c r="P21" s="3"/>
      <c r="Q21" s="3"/>
      <c r="R21" s="3"/>
    </row>
    <row r="22" spans="1:18" x14ac:dyDescent="0.3">
      <c r="A22" s="3"/>
      <c r="B22" s="3"/>
      <c r="C22" s="3"/>
      <c r="D22" s="3"/>
      <c r="E22" s="3"/>
      <c r="F22" s="3"/>
      <c r="G22" s="3"/>
      <c r="H22" s="6"/>
      <c r="I22" s="3"/>
      <c r="J22" s="3"/>
      <c r="K22" s="3"/>
      <c r="L22" s="3"/>
      <c r="M22" s="3"/>
      <c r="N22" s="3"/>
      <c r="O22" s="3"/>
      <c r="P22" s="3"/>
      <c r="Q22" s="3"/>
      <c r="R22" s="3"/>
    </row>
    <row r="23" spans="1:18" x14ac:dyDescent="0.3">
      <c r="A23" s="3"/>
      <c r="B23" s="3"/>
      <c r="C23" s="3"/>
      <c r="D23" s="3"/>
      <c r="E23" s="3"/>
      <c r="F23" s="3"/>
      <c r="G23" s="3"/>
      <c r="H23" s="6"/>
      <c r="I23" s="3"/>
      <c r="J23" s="3"/>
      <c r="K23" s="3"/>
      <c r="L23" s="3"/>
      <c r="M23" s="3"/>
      <c r="N23" s="3"/>
      <c r="O23" s="3"/>
      <c r="P23" s="3"/>
      <c r="Q23" s="3"/>
      <c r="R23" s="3"/>
    </row>
    <row r="24" spans="1:18" x14ac:dyDescent="0.3">
      <c r="A24" s="3"/>
      <c r="B24" s="3"/>
      <c r="C24" s="3"/>
      <c r="D24" s="3"/>
      <c r="E24" s="3"/>
      <c r="F24" s="3"/>
      <c r="G24" s="3"/>
      <c r="H24" s="6"/>
      <c r="I24" s="3"/>
      <c r="J24" s="3"/>
      <c r="K24" s="3"/>
      <c r="L24" s="3"/>
      <c r="M24" s="3"/>
      <c r="N24" s="3"/>
      <c r="O24" s="3"/>
      <c r="P24" s="3"/>
      <c r="Q24" s="3"/>
      <c r="R24" s="3"/>
    </row>
    <row r="25" spans="1:18" x14ac:dyDescent="0.3">
      <c r="A25" s="3"/>
      <c r="B25" s="3"/>
      <c r="C25" s="3"/>
      <c r="D25" s="3"/>
      <c r="E25" s="3"/>
      <c r="F25" s="3"/>
      <c r="G25" s="3"/>
      <c r="H25" s="6"/>
      <c r="I25" s="3"/>
      <c r="J25" s="3"/>
      <c r="K25" s="3"/>
      <c r="L25" s="3"/>
      <c r="M25" s="3"/>
      <c r="N25" s="3"/>
      <c r="O25" s="3"/>
      <c r="P25" s="3"/>
      <c r="Q25" s="3"/>
      <c r="R25" s="3"/>
    </row>
    <row r="26" spans="1:18" x14ac:dyDescent="0.3">
      <c r="A26" s="3"/>
      <c r="B26" s="3"/>
      <c r="C26" s="3"/>
      <c r="D26" s="3"/>
      <c r="E26" s="3"/>
      <c r="F26" s="3"/>
      <c r="G26" s="3"/>
      <c r="H26" s="6"/>
      <c r="I26" s="3"/>
      <c r="J26" s="3"/>
      <c r="K26" s="3"/>
      <c r="L26" s="3"/>
      <c r="M26" s="3"/>
      <c r="N26" s="3"/>
      <c r="O26" s="3"/>
      <c r="P26" s="3"/>
      <c r="Q26" s="3"/>
      <c r="R26" s="3"/>
    </row>
    <row r="27" spans="1:18" x14ac:dyDescent="0.3">
      <c r="A27" s="3"/>
      <c r="B27" s="3"/>
      <c r="C27" s="3"/>
      <c r="D27" s="3"/>
      <c r="E27" s="3"/>
      <c r="F27" s="3"/>
      <c r="G27" s="3"/>
      <c r="H27" s="6"/>
      <c r="I27" s="3"/>
      <c r="J27" s="3"/>
      <c r="K27" s="3"/>
      <c r="L27" s="3"/>
      <c r="M27" s="3"/>
      <c r="N27" s="3"/>
      <c r="O27" s="3"/>
      <c r="P27" s="3"/>
      <c r="Q27" s="3"/>
      <c r="R27" s="3"/>
    </row>
    <row r="28" spans="1:18" x14ac:dyDescent="0.3">
      <c r="A28" s="3"/>
      <c r="B28" s="3"/>
      <c r="C28" s="3"/>
      <c r="D28" s="3"/>
      <c r="E28" s="3"/>
      <c r="F28" s="3"/>
      <c r="G28" s="3"/>
      <c r="H28" s="6"/>
      <c r="I28" s="3"/>
      <c r="J28" s="3"/>
      <c r="K28" s="3"/>
      <c r="L28" s="3"/>
      <c r="M28" s="3"/>
      <c r="N28" s="3"/>
      <c r="O28" s="3"/>
      <c r="P28" s="3"/>
      <c r="Q28" s="3"/>
      <c r="R28" s="3"/>
    </row>
    <row r="29" spans="1:18" x14ac:dyDescent="0.3">
      <c r="A29" s="3"/>
      <c r="B29" s="3"/>
      <c r="C29" s="3"/>
      <c r="D29" s="3"/>
      <c r="E29" s="3"/>
      <c r="F29" s="3"/>
      <c r="G29" s="3"/>
      <c r="H29" s="6"/>
      <c r="I29" s="3"/>
      <c r="J29" s="3"/>
      <c r="K29" s="3"/>
      <c r="L29" s="3"/>
      <c r="M29" s="3"/>
      <c r="N29" s="3"/>
      <c r="O29" s="3"/>
      <c r="P29" s="3"/>
      <c r="Q29" s="3"/>
      <c r="R29" s="3"/>
    </row>
    <row r="30" spans="1:18" x14ac:dyDescent="0.3">
      <c r="A30" s="3"/>
      <c r="B30" s="3"/>
      <c r="C30" s="3"/>
      <c r="D30" s="3"/>
      <c r="E30" s="3"/>
      <c r="F30" s="3"/>
      <c r="G30" s="3"/>
      <c r="H30" s="6"/>
      <c r="I30" s="3"/>
      <c r="J30" s="3"/>
      <c r="K30" s="3"/>
      <c r="L30" s="3"/>
      <c r="M30" s="3"/>
      <c r="N30" s="3"/>
      <c r="O30" s="3"/>
      <c r="P30" s="3"/>
      <c r="Q30" s="3"/>
      <c r="R30" s="3"/>
    </row>
    <row r="31" spans="1:18" x14ac:dyDescent="0.3">
      <c r="A31" s="3"/>
      <c r="B31" s="3"/>
      <c r="C31" s="3"/>
      <c r="D31" s="3"/>
      <c r="E31" s="3"/>
      <c r="F31" s="3"/>
      <c r="G31" s="3"/>
      <c r="H31" s="3"/>
      <c r="I31" s="3"/>
      <c r="J31" s="3"/>
      <c r="K31" s="3"/>
      <c r="L31" s="3"/>
      <c r="M31" s="3"/>
      <c r="N31" s="3"/>
      <c r="O31" s="3"/>
      <c r="P31" s="3"/>
      <c r="Q31" s="3"/>
      <c r="R31" s="3"/>
    </row>
    <row r="32" spans="1:18" x14ac:dyDescent="0.3">
      <c r="A32" s="3"/>
      <c r="B32" s="3"/>
      <c r="C32" s="3"/>
      <c r="D32" s="3"/>
      <c r="E32" s="3"/>
      <c r="F32" s="3"/>
      <c r="G32" s="3"/>
      <c r="H32" s="3"/>
      <c r="I32" s="3"/>
      <c r="J32" s="3"/>
      <c r="K32" s="3"/>
      <c r="L32" s="3"/>
      <c r="M32" s="3"/>
      <c r="N32" s="3"/>
      <c r="O32" s="3"/>
      <c r="P32" s="3"/>
      <c r="Q32" s="3"/>
      <c r="R32" s="3"/>
    </row>
    <row r="33" spans="1:18" x14ac:dyDescent="0.3">
      <c r="A33" s="10" t="s">
        <v>40</v>
      </c>
      <c r="B33" s="10"/>
      <c r="C33" s="10"/>
      <c r="D33" s="10"/>
      <c r="E33" s="10"/>
      <c r="F33" s="3"/>
      <c r="G33" s="3"/>
      <c r="H33" s="3"/>
      <c r="I33" s="3"/>
      <c r="J33" s="3"/>
      <c r="K33" s="3"/>
      <c r="L33" s="3"/>
      <c r="M33" s="3"/>
      <c r="N33" s="3"/>
      <c r="O33" s="3"/>
      <c r="P33" s="3"/>
      <c r="Q33" s="3"/>
      <c r="R33" s="3"/>
    </row>
    <row r="34" spans="1:18" x14ac:dyDescent="0.3">
      <c r="A34" s="11" t="s">
        <v>0</v>
      </c>
      <c r="B34" s="11" t="s">
        <v>1</v>
      </c>
      <c r="C34" s="11" t="s">
        <v>2</v>
      </c>
      <c r="D34" s="11" t="s">
        <v>41</v>
      </c>
      <c r="E34" s="11" t="s">
        <v>5</v>
      </c>
      <c r="F34" s="3"/>
      <c r="G34" s="3"/>
      <c r="H34" s="3"/>
      <c r="I34" s="3"/>
      <c r="J34" s="3"/>
      <c r="K34" s="3"/>
      <c r="L34" s="3"/>
      <c r="M34" s="3"/>
      <c r="N34" s="3"/>
      <c r="O34" s="3"/>
      <c r="P34" s="3"/>
      <c r="Q34" s="3"/>
      <c r="R34" s="3"/>
    </row>
    <row r="35" spans="1:18" x14ac:dyDescent="0.3">
      <c r="A35" s="7" cm="1">
        <f t="array" aca="1" ref="A35:E39" ca="1">_xlfn.LET(_xlpm.v,SUBTOTAL(103,OFFSET(tblExpenses[Date],ROW(tblExpenses[Date])-MIN(ROW(tblExpenses[Date])),0,1)),_xlpm.f,_xlfn._xlws.FILTER(tblExpenses[[Date]:[Approval Status]],_xlpm.v),_xlpm.s,_xlfn.TAKE(_xlfn.SORTBY(_xlpm.f,INDEX(_xlpm.f,,4),-1),5),_xlfn.CHOOSECOLS(_xlpm.s,1,2,3,4,6))</f>
        <v>45460</v>
      </c>
      <c r="B35" s="3" t="str">
        <f ca="1"/>
        <v>Sales</v>
      </c>
      <c r="C35" s="3" t="str">
        <f ca="1"/>
        <v>Commission</v>
      </c>
      <c r="D35" s="6">
        <f ca="1"/>
        <v>168000</v>
      </c>
      <c r="E35" s="3" t="str">
        <f ca="1"/>
        <v>Approved</v>
      </c>
      <c r="F35" s="3"/>
      <c r="G35" s="3"/>
      <c r="H35" s="3"/>
      <c r="I35" s="3"/>
      <c r="J35" s="3"/>
      <c r="K35" s="3"/>
      <c r="L35" s="3"/>
      <c r="M35" s="3"/>
      <c r="N35" s="3"/>
      <c r="O35" s="3"/>
      <c r="P35" s="3"/>
      <c r="Q35" s="3"/>
      <c r="R35" s="3"/>
    </row>
    <row r="36" spans="1:18" x14ac:dyDescent="0.3">
      <c r="A36" s="7">
        <f ca="1"/>
        <v>45369</v>
      </c>
      <c r="B36" s="3" t="str">
        <f ca="1"/>
        <v>Sales</v>
      </c>
      <c r="C36" s="3" t="str">
        <f ca="1"/>
        <v>Commission</v>
      </c>
      <c r="D36" s="6">
        <f ca="1"/>
        <v>145000</v>
      </c>
      <c r="E36" s="3" t="str">
        <f ca="1"/>
        <v>Approved</v>
      </c>
      <c r="F36" s="3"/>
      <c r="G36" s="3"/>
      <c r="H36" s="3"/>
      <c r="I36" s="3"/>
      <c r="J36" s="3"/>
      <c r="K36" s="3"/>
      <c r="L36" s="3"/>
      <c r="M36" s="3"/>
      <c r="N36" s="3"/>
      <c r="O36" s="3"/>
      <c r="P36" s="3"/>
      <c r="Q36" s="3"/>
      <c r="R36" s="3"/>
    </row>
    <row r="37" spans="1:18" x14ac:dyDescent="0.3">
      <c r="A37" s="7">
        <f ca="1"/>
        <v>45415</v>
      </c>
      <c r="B37" s="3" t="str">
        <f ca="1"/>
        <v>Marketing</v>
      </c>
      <c r="C37" s="3" t="str">
        <f ca="1"/>
        <v>Events</v>
      </c>
      <c r="D37" s="6">
        <f ca="1"/>
        <v>135000</v>
      </c>
      <c r="E37" s="3" t="str">
        <f ca="1"/>
        <v>Approved</v>
      </c>
      <c r="F37" s="3"/>
      <c r="G37" s="3"/>
      <c r="H37" s="3"/>
      <c r="I37" s="3"/>
      <c r="J37" s="3"/>
      <c r="K37" s="3"/>
      <c r="L37" s="3"/>
      <c r="M37" s="3"/>
      <c r="N37" s="3"/>
      <c r="O37" s="3"/>
      <c r="P37" s="3"/>
      <c r="Q37" s="3"/>
      <c r="R37" s="3"/>
    </row>
    <row r="38" spans="1:18" x14ac:dyDescent="0.3">
      <c r="A38" s="7">
        <f ca="1"/>
        <v>45478</v>
      </c>
      <c r="B38" s="3" t="str">
        <f ca="1"/>
        <v>Marketing</v>
      </c>
      <c r="C38" s="3" t="str">
        <f ca="1"/>
        <v>Advertising</v>
      </c>
      <c r="D38" s="6">
        <f ca="1"/>
        <v>125000</v>
      </c>
      <c r="E38" s="3" t="str">
        <f ca="1"/>
        <v>Approved</v>
      </c>
      <c r="F38" s="3"/>
      <c r="G38" s="3"/>
      <c r="H38" s="3"/>
      <c r="I38" s="3"/>
      <c r="J38" s="3"/>
      <c r="K38" s="3"/>
      <c r="L38" s="3"/>
      <c r="M38" s="3"/>
      <c r="N38" s="3"/>
      <c r="O38" s="3"/>
      <c r="P38" s="3"/>
      <c r="Q38" s="3"/>
      <c r="R38" s="3"/>
    </row>
    <row r="39" spans="1:18" x14ac:dyDescent="0.3">
      <c r="A39" s="7">
        <f ca="1"/>
        <v>45325</v>
      </c>
      <c r="B39" s="3" t="str">
        <f ca="1"/>
        <v>Marketing</v>
      </c>
      <c r="C39" s="3" t="str">
        <f ca="1"/>
        <v>Events</v>
      </c>
      <c r="D39" s="6">
        <f ca="1"/>
        <v>120000</v>
      </c>
      <c r="E39" s="3" t="str">
        <f ca="1"/>
        <v>Approved</v>
      </c>
      <c r="F39" s="3"/>
      <c r="G39" s="3"/>
      <c r="H39" s="3"/>
      <c r="I39" s="3"/>
      <c r="J39" s="3"/>
      <c r="K39" s="3"/>
      <c r="L39" s="3"/>
      <c r="M39" s="3"/>
      <c r="N39" s="3"/>
      <c r="O39" s="3"/>
      <c r="P39" s="3"/>
      <c r="Q39" s="3"/>
      <c r="R39" s="3"/>
    </row>
    <row r="40" spans="1:18" x14ac:dyDescent="0.3">
      <c r="A40" s="3"/>
      <c r="B40" s="3"/>
      <c r="C40" s="3"/>
      <c r="D40" s="3"/>
      <c r="E40" s="3"/>
      <c r="F40" s="3"/>
      <c r="G40" s="3"/>
      <c r="H40" s="3"/>
      <c r="I40" s="3"/>
      <c r="J40" s="3"/>
      <c r="K40" s="3"/>
      <c r="L40" s="3"/>
      <c r="M40" s="3"/>
      <c r="N40" s="3"/>
      <c r="O40" s="3"/>
      <c r="P40" s="3"/>
      <c r="Q40" s="3"/>
      <c r="R40" s="3"/>
    </row>
    <row r="41" spans="1:18" x14ac:dyDescent="0.3">
      <c r="A41" s="3"/>
      <c r="B41" s="3"/>
      <c r="C41" s="3"/>
      <c r="D41" s="3"/>
      <c r="E41" s="3"/>
      <c r="F41" s="3"/>
      <c r="G41" s="3"/>
      <c r="H41" s="3"/>
      <c r="I41" s="3"/>
      <c r="J41" s="3"/>
      <c r="K41" s="3"/>
      <c r="L41" s="3"/>
      <c r="M41" s="3"/>
      <c r="N41" s="3"/>
      <c r="O41" s="3"/>
      <c r="P41" s="3"/>
      <c r="Q41" s="3"/>
      <c r="R41" s="3"/>
    </row>
    <row r="42" spans="1:18" x14ac:dyDescent="0.3">
      <c r="A42" s="3"/>
      <c r="B42" s="3"/>
      <c r="C42" s="3"/>
      <c r="D42" s="3"/>
      <c r="E42" s="3"/>
      <c r="F42" s="3"/>
      <c r="G42" s="3"/>
      <c r="H42" s="3"/>
      <c r="I42" s="3"/>
      <c r="J42" s="3"/>
      <c r="K42" s="3"/>
      <c r="L42" s="3"/>
      <c r="M42" s="3"/>
      <c r="N42" s="3"/>
      <c r="O42" s="3"/>
      <c r="P42" s="3"/>
      <c r="Q42" s="3"/>
      <c r="R42" s="3"/>
    </row>
    <row r="43" spans="1:18" x14ac:dyDescent="0.3">
      <c r="A43" s="3"/>
      <c r="B43" s="3"/>
      <c r="C43" s="3"/>
      <c r="D43" s="3"/>
      <c r="E43" s="3"/>
      <c r="F43" s="3"/>
      <c r="G43" s="3"/>
      <c r="H43" s="3"/>
      <c r="I43" s="3"/>
      <c r="J43" s="3"/>
      <c r="K43" s="3"/>
      <c r="L43" s="3"/>
      <c r="M43" s="3"/>
      <c r="N43" s="3"/>
      <c r="O43" s="3"/>
      <c r="P43" s="3"/>
      <c r="Q43" s="3"/>
      <c r="R43" s="3"/>
    </row>
    <row r="44" spans="1:18" x14ac:dyDescent="0.3">
      <c r="A44" s="3"/>
      <c r="B44" s="3"/>
      <c r="C44" s="3"/>
      <c r="D44" s="3"/>
      <c r="E44" s="3"/>
      <c r="F44" s="3"/>
      <c r="G44" s="3"/>
      <c r="H44" s="3"/>
      <c r="I44" s="3"/>
      <c r="J44" s="3"/>
      <c r="K44" s="3"/>
      <c r="L44" s="3"/>
      <c r="M44" s="3"/>
      <c r="N44" s="3"/>
      <c r="O44" s="3"/>
      <c r="P44" s="3"/>
      <c r="Q44" s="3"/>
      <c r="R44" s="3"/>
    </row>
    <row r="45" spans="1:18" x14ac:dyDescent="0.3">
      <c r="A45" s="3"/>
      <c r="B45" s="3"/>
      <c r="C45" s="3"/>
      <c r="D45" s="3"/>
      <c r="E45" s="3"/>
      <c r="F45" s="3"/>
      <c r="G45" s="3"/>
      <c r="H45" s="3"/>
      <c r="I45" s="3"/>
      <c r="J45" s="3"/>
      <c r="K45" s="3"/>
      <c r="L45" s="3"/>
      <c r="M45" s="3"/>
      <c r="N45" s="3"/>
      <c r="O45" s="3"/>
      <c r="P45" s="3"/>
      <c r="Q45" s="3"/>
      <c r="R45" s="3"/>
    </row>
  </sheetData>
  <mergeCells count="1">
    <mergeCell ref="A33:E3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80C1C-D389-435E-8158-17AB61882664}">
  <dimension ref="A1:AD88"/>
  <sheetViews>
    <sheetView showGridLines="0" tabSelected="1" workbookViewId="0">
      <selection activeCell="A72" sqref="A72:R72"/>
    </sheetView>
  </sheetViews>
  <sheetFormatPr defaultRowHeight="14.4" x14ac:dyDescent="0.3"/>
  <cols>
    <col min="1" max="1" width="3.6640625" customWidth="1"/>
    <col min="2" max="18" width="9.6640625" customWidth="1"/>
    <col min="19" max="23" width="13" customWidth="1"/>
  </cols>
  <sheetData>
    <row r="1" spans="1:30" ht="19.95" customHeight="1" x14ac:dyDescent="0.3">
      <c r="A1" s="18" t="s">
        <v>52</v>
      </c>
      <c r="B1" s="20"/>
      <c r="C1" s="20"/>
      <c r="D1" s="20"/>
      <c r="E1" s="20"/>
      <c r="F1" s="20"/>
      <c r="G1" s="20"/>
      <c r="H1" s="20"/>
      <c r="I1" s="20"/>
      <c r="J1" s="20"/>
      <c r="K1" s="20"/>
      <c r="L1" s="20"/>
      <c r="M1" s="20"/>
      <c r="N1" s="20"/>
      <c r="O1" s="20"/>
      <c r="P1" s="20"/>
      <c r="Q1" s="20"/>
      <c r="R1" s="20"/>
      <c r="S1" s="13"/>
      <c r="T1" s="13"/>
      <c r="U1" s="13"/>
      <c r="V1" s="13"/>
      <c r="W1" s="13"/>
      <c r="X1" s="4"/>
      <c r="Y1" s="4"/>
      <c r="Z1" s="4"/>
      <c r="AA1" s="4"/>
      <c r="AB1" s="4"/>
      <c r="AC1" s="4"/>
      <c r="AD1" s="4"/>
    </row>
    <row r="2" spans="1:30" ht="19.95" customHeight="1" x14ac:dyDescent="0.3">
      <c r="A2" s="20"/>
      <c r="B2" s="20"/>
      <c r="C2" s="20"/>
      <c r="D2" s="20"/>
      <c r="E2" s="20"/>
      <c r="F2" s="20"/>
      <c r="G2" s="20"/>
      <c r="H2" s="20"/>
      <c r="I2" s="20"/>
      <c r="J2" s="20"/>
      <c r="K2" s="20"/>
      <c r="L2" s="20"/>
      <c r="M2" s="20"/>
      <c r="N2" s="20"/>
      <c r="O2" s="20"/>
      <c r="P2" s="20"/>
      <c r="Q2" s="20"/>
      <c r="R2" s="20"/>
      <c r="S2" s="13"/>
      <c r="T2" s="13"/>
      <c r="U2" s="13"/>
      <c r="V2" s="13"/>
      <c r="W2" s="13"/>
      <c r="X2" s="4"/>
      <c r="Y2" s="4"/>
      <c r="Z2" s="4"/>
      <c r="AA2" s="4"/>
      <c r="AB2" s="4"/>
      <c r="AC2" s="4"/>
      <c r="AD2" s="4"/>
    </row>
    <row r="3" spans="1:30" ht="19.95" customHeight="1" x14ac:dyDescent="0.3">
      <c r="A3" s="19" t="s">
        <v>53</v>
      </c>
      <c r="B3" s="19"/>
      <c r="C3" s="19"/>
      <c r="D3" s="19"/>
      <c r="E3" s="19"/>
      <c r="F3" s="19"/>
      <c r="G3" s="19"/>
      <c r="H3" s="19"/>
      <c r="I3" s="19"/>
      <c r="J3" s="19"/>
      <c r="K3" s="19"/>
      <c r="L3" s="19"/>
      <c r="M3" s="21" t="str">
        <f>"Last Updated: "&amp;TEXT(Dashboard_Data!R6,"dd-mmm-yyyy")</f>
        <v>Last Updated: 05-Jul-2024</v>
      </c>
      <c r="N3" s="19"/>
      <c r="O3" s="19"/>
      <c r="P3" s="19"/>
      <c r="Q3" s="19"/>
      <c r="R3" s="19"/>
      <c r="S3" s="13"/>
      <c r="T3" s="13"/>
      <c r="U3" s="13"/>
      <c r="V3" s="13"/>
      <c r="W3" s="13"/>
      <c r="X3" s="4"/>
      <c r="Y3" s="4"/>
      <c r="Z3" s="4"/>
      <c r="AA3" s="4"/>
      <c r="AB3" s="4"/>
      <c r="AC3" s="4"/>
      <c r="AD3" s="4"/>
    </row>
    <row r="4" spans="1:30" ht="19.95" customHeight="1" x14ac:dyDescent="0.3">
      <c r="A4" s="13"/>
      <c r="B4" s="13"/>
      <c r="C4" s="13"/>
      <c r="D4" s="13"/>
      <c r="E4" s="13"/>
      <c r="F4" s="13"/>
      <c r="G4" s="13"/>
      <c r="H4" s="13"/>
      <c r="I4" s="13"/>
      <c r="J4" s="13"/>
      <c r="K4" s="13"/>
      <c r="L4" s="13"/>
      <c r="M4" s="13"/>
      <c r="N4" s="13"/>
      <c r="O4" s="13"/>
      <c r="P4" s="13"/>
      <c r="Q4" s="13"/>
      <c r="R4" s="13"/>
      <c r="S4" s="13"/>
      <c r="T4" s="13"/>
      <c r="U4" s="13"/>
      <c r="V4" s="13"/>
      <c r="W4" s="13"/>
      <c r="X4" s="4"/>
      <c r="Y4" s="4"/>
      <c r="Z4" s="4"/>
      <c r="AA4" s="4"/>
      <c r="AB4" s="4"/>
      <c r="AC4" s="4"/>
      <c r="AD4" s="4"/>
    </row>
    <row r="5" spans="1:30" ht="19.95" customHeight="1" x14ac:dyDescent="0.3">
      <c r="A5" s="24" t="s">
        <v>54</v>
      </c>
      <c r="B5" s="25"/>
      <c r="C5" s="25"/>
      <c r="D5" s="25"/>
      <c r="E5" s="24" t="s">
        <v>56</v>
      </c>
      <c r="F5" s="25"/>
      <c r="G5" s="25"/>
      <c r="H5" s="25"/>
      <c r="I5" s="24" t="s">
        <v>58</v>
      </c>
      <c r="J5" s="25"/>
      <c r="K5" s="25"/>
      <c r="L5" s="25"/>
      <c r="M5" s="26" t="s">
        <v>60</v>
      </c>
      <c r="N5" s="27"/>
      <c r="O5" s="27"/>
      <c r="P5" s="27"/>
      <c r="Q5" s="27"/>
      <c r="R5" s="28"/>
      <c r="S5" s="13"/>
      <c r="T5" s="13"/>
      <c r="U5" s="13"/>
      <c r="V5" s="13"/>
      <c r="W5" s="13"/>
      <c r="X5" s="4"/>
      <c r="Y5" s="4"/>
      <c r="Z5" s="4"/>
      <c r="AA5" s="4"/>
      <c r="AB5" s="4"/>
      <c r="AC5" s="4"/>
      <c r="AD5" s="4"/>
    </row>
    <row r="6" spans="1:30" ht="19.95" customHeight="1" x14ac:dyDescent="0.3">
      <c r="A6" s="29">
        <f>Dashboard_Data!R2/100000</f>
        <v>26.46</v>
      </c>
      <c r="B6" s="15"/>
      <c r="C6" s="15"/>
      <c r="D6" s="15"/>
      <c r="E6" s="30">
        <f>Dashboard_Data!R3</f>
        <v>40</v>
      </c>
      <c r="F6" s="16"/>
      <c r="G6" s="16"/>
      <c r="H6" s="16"/>
      <c r="I6" s="31">
        <f>Dashboard_Data!R4</f>
        <v>66150</v>
      </c>
      <c r="J6" s="17"/>
      <c r="K6" s="17"/>
      <c r="L6" s="17"/>
      <c r="M6" s="32">
        <f ca="1">Dashboard_Data!R5/100000</f>
        <v>2.72</v>
      </c>
      <c r="N6" s="23"/>
      <c r="O6" s="23"/>
      <c r="P6" s="23"/>
      <c r="Q6" s="23"/>
      <c r="R6" s="33"/>
      <c r="S6" s="13"/>
      <c r="T6" s="13"/>
      <c r="U6" s="13"/>
      <c r="V6" s="13"/>
      <c r="W6" s="13"/>
      <c r="X6" s="4"/>
      <c r="Y6" s="4"/>
      <c r="Z6" s="4"/>
      <c r="AA6" s="4"/>
      <c r="AB6" s="4"/>
      <c r="AC6" s="4"/>
      <c r="AD6" s="4"/>
    </row>
    <row r="7" spans="1:30" ht="19.95" customHeight="1" x14ac:dyDescent="0.3">
      <c r="A7" s="29"/>
      <c r="B7" s="15"/>
      <c r="C7" s="15"/>
      <c r="D7" s="15"/>
      <c r="E7" s="30"/>
      <c r="F7" s="16"/>
      <c r="G7" s="16"/>
      <c r="H7" s="16"/>
      <c r="I7" s="31"/>
      <c r="J7" s="17"/>
      <c r="K7" s="17"/>
      <c r="L7" s="17"/>
      <c r="M7" s="32"/>
      <c r="N7" s="23"/>
      <c r="O7" s="23"/>
      <c r="P7" s="23"/>
      <c r="Q7" s="23"/>
      <c r="R7" s="33"/>
      <c r="S7" s="13"/>
      <c r="T7" s="13"/>
      <c r="U7" s="13"/>
      <c r="V7" s="13"/>
      <c r="W7" s="13"/>
      <c r="X7" s="4"/>
      <c r="Y7" s="4"/>
      <c r="Z7" s="4"/>
      <c r="AA7" s="4"/>
      <c r="AB7" s="4"/>
      <c r="AC7" s="4"/>
      <c r="AD7" s="4"/>
    </row>
    <row r="8" spans="1:30" ht="19.95" customHeight="1" x14ac:dyDescent="0.3">
      <c r="A8" s="34" t="s">
        <v>55</v>
      </c>
      <c r="B8" s="35"/>
      <c r="C8" s="35"/>
      <c r="D8" s="35"/>
      <c r="E8" s="34" t="s">
        <v>57</v>
      </c>
      <c r="F8" s="35"/>
      <c r="G8" s="35"/>
      <c r="H8" s="35"/>
      <c r="I8" s="34" t="s">
        <v>59</v>
      </c>
      <c r="J8" s="35"/>
      <c r="K8" s="35"/>
      <c r="L8" s="35"/>
      <c r="M8" s="34" t="str">
        <f ca="1">TEXT(Dashboard_Data!R7,"0.0%")&amp;" of total"</f>
        <v>10.3% of total</v>
      </c>
      <c r="N8" s="35"/>
      <c r="O8" s="35"/>
      <c r="P8" s="35"/>
      <c r="Q8" s="35"/>
      <c r="R8" s="36"/>
      <c r="S8" s="13"/>
      <c r="T8" s="13"/>
      <c r="U8" s="13"/>
      <c r="V8" s="13"/>
      <c r="W8" s="13"/>
      <c r="X8" s="4"/>
      <c r="Y8" s="4"/>
      <c r="Z8" s="4"/>
      <c r="AA8" s="4"/>
      <c r="AB8" s="4"/>
      <c r="AC8" s="4"/>
      <c r="AD8" s="4"/>
    </row>
    <row r="9" spans="1:30" ht="19.95" customHeight="1" x14ac:dyDescent="0.3">
      <c r="A9" s="13"/>
      <c r="B9" s="13"/>
      <c r="C9" s="13"/>
      <c r="D9" s="13"/>
      <c r="E9" s="13"/>
      <c r="F9" s="13"/>
      <c r="G9" s="13"/>
      <c r="H9" s="13"/>
      <c r="I9" s="13"/>
      <c r="J9" s="13"/>
      <c r="K9" s="13"/>
      <c r="L9" s="13"/>
      <c r="M9" s="13"/>
      <c r="N9" s="13"/>
      <c r="O9" s="13"/>
      <c r="P9" s="13"/>
      <c r="Q9" s="13"/>
      <c r="R9" s="13"/>
      <c r="S9" s="13"/>
      <c r="T9" s="13"/>
      <c r="U9" s="13"/>
      <c r="V9" s="13"/>
      <c r="W9" s="13"/>
      <c r="X9" s="4"/>
      <c r="Y9" s="4"/>
      <c r="Z9" s="4"/>
      <c r="AA9" s="4"/>
      <c r="AB9" s="4"/>
      <c r="AC9" s="4"/>
      <c r="AD9" s="4"/>
    </row>
    <row r="10" spans="1:30" ht="19.95" customHeight="1" x14ac:dyDescent="0.3">
      <c r="A10" s="20" t="s">
        <v>61</v>
      </c>
      <c r="B10" s="20"/>
      <c r="C10" s="20"/>
      <c r="D10" s="20"/>
      <c r="E10" s="20"/>
      <c r="F10" s="20"/>
      <c r="G10" s="20"/>
      <c r="H10" s="20"/>
      <c r="I10" s="20"/>
      <c r="J10" s="20"/>
      <c r="K10" s="20" t="s">
        <v>62</v>
      </c>
      <c r="L10" s="20"/>
      <c r="M10" s="20"/>
      <c r="N10" s="20"/>
      <c r="O10" s="20"/>
      <c r="P10" s="20"/>
      <c r="Q10" s="20"/>
      <c r="R10" s="20"/>
      <c r="S10" s="13"/>
      <c r="T10" s="13"/>
      <c r="U10" s="13"/>
      <c r="V10" s="13"/>
      <c r="W10" s="13"/>
      <c r="X10" s="4"/>
      <c r="Y10" s="4"/>
      <c r="Z10" s="4"/>
      <c r="AA10" s="4"/>
      <c r="AB10" s="4"/>
      <c r="AC10" s="4"/>
      <c r="AD10" s="4"/>
    </row>
    <row r="11" spans="1:30" ht="19.95" customHeight="1" x14ac:dyDescent="0.3">
      <c r="A11" s="13"/>
      <c r="B11" s="13"/>
      <c r="C11" s="13"/>
      <c r="D11" s="13"/>
      <c r="E11" s="13"/>
      <c r="F11" s="13"/>
      <c r="G11" s="13"/>
      <c r="H11" s="13"/>
      <c r="I11" s="13"/>
      <c r="J11" s="13"/>
      <c r="K11" s="13"/>
      <c r="L11" s="13"/>
      <c r="M11" s="13"/>
      <c r="N11" s="13"/>
      <c r="O11" s="13"/>
      <c r="P11" s="13"/>
      <c r="Q11" s="13"/>
      <c r="R11" s="13"/>
      <c r="S11" s="13"/>
      <c r="T11" s="13"/>
      <c r="U11" s="13"/>
      <c r="V11" s="13"/>
      <c r="W11" s="13"/>
      <c r="X11" s="4"/>
      <c r="Y11" s="4"/>
      <c r="Z11" s="4"/>
      <c r="AA11" s="4"/>
      <c r="AB11" s="4"/>
      <c r="AC11" s="4"/>
      <c r="AD11" s="4"/>
    </row>
    <row r="12" spans="1:30" ht="19.95" customHeight="1" x14ac:dyDescent="0.3">
      <c r="A12" s="13"/>
      <c r="B12" s="13"/>
      <c r="C12" s="13"/>
      <c r="D12" s="13"/>
      <c r="E12" s="13"/>
      <c r="F12" s="13"/>
      <c r="G12" s="13"/>
      <c r="H12" s="13"/>
      <c r="I12" s="13"/>
      <c r="J12" s="13"/>
      <c r="K12" s="13"/>
      <c r="L12" s="13"/>
      <c r="M12" s="13"/>
      <c r="N12" s="13"/>
      <c r="O12" s="13"/>
      <c r="P12" s="13"/>
      <c r="Q12" s="13"/>
      <c r="R12" s="13"/>
      <c r="S12" s="13"/>
      <c r="T12" s="13"/>
      <c r="U12" s="13"/>
      <c r="V12" s="13"/>
      <c r="W12" s="13"/>
      <c r="X12" s="4"/>
      <c r="Y12" s="4"/>
      <c r="Z12" s="4"/>
      <c r="AA12" s="4"/>
      <c r="AB12" s="4"/>
      <c r="AC12" s="4"/>
      <c r="AD12" s="4"/>
    </row>
    <row r="13" spans="1:30" ht="19.95" customHeight="1" x14ac:dyDescent="0.3">
      <c r="A13" s="13"/>
      <c r="B13" s="13"/>
      <c r="C13" s="13"/>
      <c r="D13" s="13"/>
      <c r="E13" s="13"/>
      <c r="F13" s="13"/>
      <c r="G13" s="13"/>
      <c r="H13" s="13"/>
      <c r="I13" s="13"/>
      <c r="J13" s="13"/>
      <c r="K13" s="13"/>
      <c r="L13" s="13"/>
      <c r="M13" s="13"/>
      <c r="N13" s="13"/>
      <c r="O13" s="13"/>
      <c r="P13" s="13"/>
      <c r="Q13" s="13"/>
      <c r="R13" s="13"/>
      <c r="S13" s="13"/>
      <c r="T13" s="13"/>
      <c r="U13" s="13"/>
      <c r="V13" s="13"/>
      <c r="W13" s="13"/>
      <c r="X13" s="4"/>
      <c r="Y13" s="4"/>
      <c r="Z13" s="4"/>
      <c r="AA13" s="4"/>
      <c r="AB13" s="4"/>
      <c r="AC13" s="4"/>
      <c r="AD13" s="4"/>
    </row>
    <row r="14" spans="1:30" ht="19.95" customHeight="1" x14ac:dyDescent="0.3">
      <c r="A14" s="13"/>
      <c r="B14" s="13"/>
      <c r="C14" s="13"/>
      <c r="D14" s="13"/>
      <c r="E14" s="13"/>
      <c r="F14" s="13"/>
      <c r="G14" s="13"/>
      <c r="H14" s="13"/>
      <c r="I14" s="13"/>
      <c r="J14" s="13"/>
      <c r="K14" s="13"/>
      <c r="L14" s="13"/>
      <c r="M14" s="13"/>
      <c r="N14" s="13"/>
      <c r="O14" s="13"/>
      <c r="P14" s="13"/>
      <c r="Q14" s="13"/>
      <c r="R14" s="13"/>
      <c r="S14" s="13"/>
      <c r="T14" s="13"/>
      <c r="U14" s="13"/>
      <c r="V14" s="13"/>
      <c r="W14" s="13"/>
      <c r="X14" s="4"/>
      <c r="Y14" s="4"/>
      <c r="Z14" s="4"/>
      <c r="AA14" s="4"/>
      <c r="AB14" s="4"/>
      <c r="AC14" s="4"/>
      <c r="AD14" s="4"/>
    </row>
    <row r="15" spans="1:30" ht="19.95" customHeight="1" x14ac:dyDescent="0.3">
      <c r="A15" s="13"/>
      <c r="B15" s="13"/>
      <c r="C15" s="13"/>
      <c r="D15" s="13"/>
      <c r="E15" s="13"/>
      <c r="F15" s="13"/>
      <c r="G15" s="13"/>
      <c r="H15" s="13"/>
      <c r="I15" s="13"/>
      <c r="J15" s="13"/>
      <c r="K15" s="13"/>
      <c r="L15" s="13"/>
      <c r="M15" s="13"/>
      <c r="N15" s="13"/>
      <c r="O15" s="13"/>
      <c r="P15" s="13"/>
      <c r="Q15" s="13"/>
      <c r="R15" s="13"/>
      <c r="S15" s="13"/>
      <c r="T15" s="13"/>
      <c r="U15" s="13"/>
      <c r="V15" s="13"/>
      <c r="W15" s="13"/>
      <c r="X15" s="4"/>
      <c r="Y15" s="4"/>
      <c r="Z15" s="4"/>
      <c r="AA15" s="4"/>
      <c r="AB15" s="4"/>
      <c r="AC15" s="4"/>
      <c r="AD15" s="4"/>
    </row>
    <row r="16" spans="1:30" ht="19.95" customHeight="1" x14ac:dyDescent="0.3">
      <c r="A16" s="13"/>
      <c r="B16" s="13"/>
      <c r="C16" s="13"/>
      <c r="D16" s="13"/>
      <c r="E16" s="13"/>
      <c r="F16" s="13"/>
      <c r="G16" s="13"/>
      <c r="H16" s="13"/>
      <c r="I16" s="13"/>
      <c r="J16" s="13"/>
      <c r="K16" s="13"/>
      <c r="L16" s="13"/>
      <c r="M16" s="13"/>
      <c r="N16" s="13"/>
      <c r="O16" s="13"/>
      <c r="P16" s="13"/>
      <c r="Q16" s="13"/>
      <c r="R16" s="13"/>
      <c r="S16" s="13"/>
      <c r="T16" s="13"/>
      <c r="U16" s="13"/>
      <c r="V16" s="13"/>
      <c r="W16" s="13"/>
      <c r="X16" s="4"/>
      <c r="Y16" s="4"/>
      <c r="Z16" s="4"/>
      <c r="AA16" s="4"/>
      <c r="AB16" s="4"/>
      <c r="AC16" s="4"/>
      <c r="AD16" s="4"/>
    </row>
    <row r="17" spans="1:30" ht="19.95" customHeight="1" x14ac:dyDescent="0.3">
      <c r="A17" s="13"/>
      <c r="B17" s="13"/>
      <c r="C17" s="13"/>
      <c r="D17" s="13"/>
      <c r="E17" s="13"/>
      <c r="F17" s="13"/>
      <c r="G17" s="13"/>
      <c r="H17" s="13"/>
      <c r="I17" s="13"/>
      <c r="J17" s="13"/>
      <c r="K17" s="13"/>
      <c r="L17" s="13"/>
      <c r="M17" s="13"/>
      <c r="N17" s="13"/>
      <c r="O17" s="13"/>
      <c r="P17" s="13"/>
      <c r="Q17" s="13"/>
      <c r="R17" s="13"/>
      <c r="S17" s="13"/>
      <c r="T17" s="13"/>
      <c r="U17" s="13"/>
      <c r="V17" s="13"/>
      <c r="W17" s="13"/>
      <c r="X17" s="4"/>
      <c r="Y17" s="4"/>
      <c r="Z17" s="4"/>
      <c r="AA17" s="4"/>
      <c r="AB17" s="4"/>
      <c r="AC17" s="4"/>
      <c r="AD17" s="4"/>
    </row>
    <row r="18" spans="1:30" ht="19.95" customHeight="1" x14ac:dyDescent="0.3">
      <c r="A18" s="13"/>
      <c r="B18" s="13"/>
      <c r="C18" s="13"/>
      <c r="D18" s="13"/>
      <c r="E18" s="13"/>
      <c r="F18" s="13"/>
      <c r="G18" s="13"/>
      <c r="H18" s="13"/>
      <c r="I18" s="13"/>
      <c r="J18" s="13"/>
      <c r="K18" s="13"/>
      <c r="L18" s="13"/>
      <c r="M18" s="13"/>
      <c r="N18" s="13"/>
      <c r="O18" s="13"/>
      <c r="P18" s="13"/>
      <c r="Q18" s="13"/>
      <c r="R18" s="13"/>
      <c r="S18" s="13"/>
      <c r="T18" s="13"/>
      <c r="U18" s="13"/>
      <c r="V18" s="13"/>
      <c r="W18" s="13"/>
      <c r="X18" s="4"/>
      <c r="Y18" s="4"/>
      <c r="Z18" s="4"/>
      <c r="AA18" s="4"/>
      <c r="AB18" s="4"/>
      <c r="AC18" s="4"/>
      <c r="AD18" s="4"/>
    </row>
    <row r="19" spans="1:30" ht="19.95" customHeight="1" x14ac:dyDescent="0.3">
      <c r="A19" s="13"/>
      <c r="B19" s="13"/>
      <c r="C19" s="13"/>
      <c r="D19" s="13"/>
      <c r="E19" s="13"/>
      <c r="F19" s="13"/>
      <c r="G19" s="13"/>
      <c r="H19" s="13"/>
      <c r="I19" s="13"/>
      <c r="J19" s="13"/>
      <c r="K19" s="13"/>
      <c r="L19" s="13"/>
      <c r="M19" s="13"/>
      <c r="N19" s="13"/>
      <c r="O19" s="13"/>
      <c r="P19" s="13"/>
      <c r="Q19" s="13"/>
      <c r="R19" s="13"/>
      <c r="S19" s="13"/>
      <c r="T19" s="13"/>
      <c r="U19" s="13"/>
      <c r="V19" s="13"/>
      <c r="W19" s="13"/>
      <c r="X19" s="4"/>
      <c r="Y19" s="4"/>
      <c r="Z19" s="4"/>
      <c r="AA19" s="4"/>
      <c r="AB19" s="4"/>
      <c r="AC19" s="4"/>
      <c r="AD19" s="4"/>
    </row>
    <row r="20" spans="1:30" ht="19.95" customHeight="1" x14ac:dyDescent="0.3">
      <c r="A20" s="13"/>
      <c r="B20" s="13"/>
      <c r="C20" s="13"/>
      <c r="D20" s="13"/>
      <c r="E20" s="13"/>
      <c r="F20" s="13"/>
      <c r="G20" s="13"/>
      <c r="H20" s="13"/>
      <c r="I20" s="13"/>
      <c r="J20" s="13"/>
      <c r="K20" s="13"/>
      <c r="L20" s="13"/>
      <c r="M20" s="13"/>
      <c r="N20" s="13"/>
      <c r="O20" s="13"/>
      <c r="P20" s="13"/>
      <c r="Q20" s="13"/>
      <c r="R20" s="13"/>
      <c r="S20" s="13"/>
      <c r="T20" s="13"/>
      <c r="U20" s="13"/>
      <c r="V20" s="13"/>
      <c r="W20" s="13"/>
      <c r="X20" s="4"/>
      <c r="Y20" s="4"/>
      <c r="Z20" s="4"/>
      <c r="AA20" s="4"/>
      <c r="AB20" s="4"/>
      <c r="AC20" s="4"/>
      <c r="AD20" s="4"/>
    </row>
    <row r="21" spans="1:30" ht="19.95" customHeight="1" x14ac:dyDescent="0.3">
      <c r="A21" s="13"/>
      <c r="B21" s="13"/>
      <c r="C21" s="13"/>
      <c r="D21" s="13"/>
      <c r="E21" s="13"/>
      <c r="F21" s="13"/>
      <c r="G21" s="13"/>
      <c r="H21" s="13"/>
      <c r="I21" s="13"/>
      <c r="J21" s="13"/>
      <c r="K21" s="13"/>
      <c r="L21" s="13"/>
      <c r="M21" s="13"/>
      <c r="N21" s="13"/>
      <c r="O21" s="13"/>
      <c r="P21" s="13"/>
      <c r="Q21" s="13"/>
      <c r="R21" s="13"/>
      <c r="S21" s="13"/>
      <c r="T21" s="13"/>
      <c r="U21" s="13"/>
      <c r="V21" s="13"/>
      <c r="W21" s="13"/>
      <c r="X21" s="4"/>
      <c r="Y21" s="4"/>
      <c r="Z21" s="4"/>
      <c r="AA21" s="4"/>
      <c r="AB21" s="4"/>
      <c r="AC21" s="4"/>
      <c r="AD21" s="4"/>
    </row>
    <row r="22" spans="1:30" ht="19.95" customHeight="1" x14ac:dyDescent="0.3">
      <c r="A22" s="13"/>
      <c r="B22" s="13"/>
      <c r="C22" s="13"/>
      <c r="D22" s="13"/>
      <c r="E22" s="13"/>
      <c r="F22" s="13"/>
      <c r="G22" s="13"/>
      <c r="H22" s="13"/>
      <c r="I22" s="13"/>
      <c r="J22" s="13"/>
      <c r="K22" s="13"/>
      <c r="L22" s="13"/>
      <c r="M22" s="13"/>
      <c r="N22" s="13"/>
      <c r="O22" s="13"/>
      <c r="P22" s="13"/>
      <c r="Q22" s="13"/>
      <c r="R22" s="13"/>
      <c r="S22" s="13"/>
      <c r="T22" s="13"/>
      <c r="U22" s="13"/>
      <c r="V22" s="13"/>
      <c r="W22" s="13"/>
      <c r="X22" s="4"/>
      <c r="Y22" s="4"/>
      <c r="Z22" s="4"/>
      <c r="AA22" s="4"/>
      <c r="AB22" s="4"/>
      <c r="AC22" s="4"/>
      <c r="AD22" s="4"/>
    </row>
    <row r="23" spans="1:30" ht="19.95" customHeight="1" x14ac:dyDescent="0.3">
      <c r="A23" s="13"/>
      <c r="B23" s="13"/>
      <c r="C23" s="13"/>
      <c r="D23" s="13"/>
      <c r="E23" s="13"/>
      <c r="F23" s="13"/>
      <c r="G23" s="13"/>
      <c r="H23" s="13"/>
      <c r="I23" s="13"/>
      <c r="J23" s="13"/>
      <c r="K23" s="13"/>
      <c r="L23" s="13"/>
      <c r="M23" s="13"/>
      <c r="N23" s="13"/>
      <c r="O23" s="13"/>
      <c r="P23" s="13"/>
      <c r="Q23" s="13"/>
      <c r="R23" s="13"/>
      <c r="S23" s="13"/>
      <c r="T23" s="13"/>
      <c r="U23" s="13"/>
      <c r="V23" s="13"/>
      <c r="W23" s="13"/>
      <c r="X23" s="4"/>
      <c r="Y23" s="4"/>
      <c r="Z23" s="4"/>
      <c r="AA23" s="4"/>
      <c r="AB23" s="4"/>
      <c r="AC23" s="4"/>
      <c r="AD23" s="4"/>
    </row>
    <row r="24" spans="1:30" ht="19.95" customHeight="1" x14ac:dyDescent="0.3">
      <c r="A24" s="13"/>
      <c r="B24" s="13"/>
      <c r="C24" s="13"/>
      <c r="D24" s="13"/>
      <c r="E24" s="13"/>
      <c r="F24" s="13"/>
      <c r="G24" s="13"/>
      <c r="H24" s="13"/>
      <c r="I24" s="13"/>
      <c r="J24" s="13"/>
      <c r="K24" s="13"/>
      <c r="L24" s="13"/>
      <c r="M24" s="13"/>
      <c r="N24" s="13"/>
      <c r="O24" s="13"/>
      <c r="P24" s="13"/>
      <c r="Q24" s="13"/>
      <c r="R24" s="13"/>
      <c r="S24" s="13"/>
      <c r="T24" s="13"/>
      <c r="U24" s="13"/>
      <c r="V24" s="13"/>
      <c r="W24" s="13"/>
      <c r="X24" s="4"/>
      <c r="Y24" s="4"/>
      <c r="Z24" s="4"/>
      <c r="AA24" s="4"/>
      <c r="AB24" s="4"/>
      <c r="AC24" s="4"/>
      <c r="AD24" s="4"/>
    </row>
    <row r="25" spans="1:30" ht="19.95" customHeight="1" x14ac:dyDescent="0.3">
      <c r="A25" s="13"/>
      <c r="B25" s="13"/>
      <c r="C25" s="13"/>
      <c r="D25" s="13"/>
      <c r="E25" s="13"/>
      <c r="F25" s="13"/>
      <c r="G25" s="13"/>
      <c r="H25" s="13"/>
      <c r="I25" s="13"/>
      <c r="J25" s="13"/>
      <c r="K25" s="13"/>
      <c r="L25" s="13"/>
      <c r="M25" s="13"/>
      <c r="N25" s="13"/>
      <c r="O25" s="13"/>
      <c r="P25" s="13"/>
      <c r="Q25" s="13"/>
      <c r="R25" s="13"/>
      <c r="S25" s="13"/>
      <c r="T25" s="13"/>
      <c r="U25" s="13"/>
      <c r="V25" s="13"/>
      <c r="W25" s="13"/>
      <c r="X25" s="4"/>
      <c r="Y25" s="4"/>
      <c r="Z25" s="4"/>
      <c r="AA25" s="4"/>
      <c r="AB25" s="4"/>
      <c r="AC25" s="4"/>
      <c r="AD25" s="4"/>
    </row>
    <row r="26" spans="1:30" ht="19.95" customHeight="1" x14ac:dyDescent="0.3">
      <c r="A26" s="13"/>
      <c r="B26" s="13"/>
      <c r="C26" s="13"/>
      <c r="D26" s="13"/>
      <c r="E26" s="13"/>
      <c r="F26" s="13"/>
      <c r="G26" s="13"/>
      <c r="H26" s="13"/>
      <c r="I26" s="13"/>
      <c r="J26" s="13"/>
      <c r="K26" s="13"/>
      <c r="L26" s="13"/>
      <c r="M26" s="13"/>
      <c r="N26" s="13"/>
      <c r="O26" s="13"/>
      <c r="P26" s="13"/>
      <c r="Q26" s="13"/>
      <c r="R26" s="13"/>
      <c r="S26" s="13"/>
      <c r="T26" s="13"/>
      <c r="U26" s="13"/>
      <c r="V26" s="13"/>
      <c r="W26" s="13"/>
      <c r="X26" s="4"/>
      <c r="Y26" s="4"/>
      <c r="Z26" s="4"/>
      <c r="AA26" s="4"/>
      <c r="AB26" s="4"/>
      <c r="AC26" s="4"/>
      <c r="AD26" s="4"/>
    </row>
    <row r="27" spans="1:30" ht="19.95" customHeight="1" x14ac:dyDescent="0.3">
      <c r="A27" s="20" t="s">
        <v>63</v>
      </c>
      <c r="B27" s="20"/>
      <c r="C27" s="20"/>
      <c r="D27" s="20"/>
      <c r="E27" s="20"/>
      <c r="F27" s="20"/>
      <c r="G27" s="20"/>
      <c r="H27" s="20"/>
      <c r="I27" s="20"/>
      <c r="J27" s="20"/>
      <c r="K27" s="20" t="s">
        <v>5</v>
      </c>
      <c r="L27" s="20"/>
      <c r="M27" s="20"/>
      <c r="N27" s="20"/>
      <c r="O27" s="20"/>
      <c r="P27" s="20"/>
      <c r="Q27" s="20"/>
      <c r="R27" s="20"/>
      <c r="S27" s="13"/>
      <c r="T27" s="13"/>
      <c r="U27" s="13"/>
      <c r="V27" s="13"/>
      <c r="W27" s="13"/>
      <c r="X27" s="4"/>
      <c r="Y27" s="4"/>
      <c r="Z27" s="4"/>
      <c r="AA27" s="4"/>
      <c r="AB27" s="4"/>
      <c r="AC27" s="4"/>
      <c r="AD27" s="4"/>
    </row>
    <row r="28" spans="1:30" ht="19.95" customHeight="1" x14ac:dyDescent="0.3">
      <c r="A28" s="13"/>
      <c r="B28" s="13"/>
      <c r="C28" s="13"/>
      <c r="D28" s="13"/>
      <c r="E28" s="13"/>
      <c r="F28" s="13"/>
      <c r="G28" s="13"/>
      <c r="H28" s="13"/>
      <c r="I28" s="13"/>
      <c r="J28" s="13"/>
      <c r="K28" s="13"/>
      <c r="L28" s="13"/>
      <c r="M28" s="13"/>
      <c r="N28" s="13"/>
      <c r="O28" s="13"/>
      <c r="P28" s="13"/>
      <c r="Q28" s="13"/>
      <c r="R28" s="13"/>
      <c r="S28" s="13"/>
      <c r="T28" s="13"/>
      <c r="U28" s="13"/>
      <c r="V28" s="13"/>
      <c r="W28" s="13"/>
      <c r="X28" s="4"/>
      <c r="Y28" s="4"/>
      <c r="Z28" s="4"/>
      <c r="AA28" s="4"/>
      <c r="AB28" s="4"/>
      <c r="AC28" s="4"/>
      <c r="AD28" s="4"/>
    </row>
    <row r="29" spans="1:30" ht="19.95" customHeight="1" x14ac:dyDescent="0.3">
      <c r="A29" s="13"/>
      <c r="B29" s="13"/>
      <c r="C29" s="13"/>
      <c r="D29" s="13"/>
      <c r="E29" s="13"/>
      <c r="F29" s="13"/>
      <c r="G29" s="13"/>
      <c r="H29" s="13"/>
      <c r="I29" s="13"/>
      <c r="J29" s="13"/>
      <c r="K29" s="13"/>
      <c r="L29" s="13"/>
      <c r="M29" s="13"/>
      <c r="N29" s="13"/>
      <c r="O29" s="13"/>
      <c r="P29" s="13"/>
      <c r="Q29" s="13"/>
      <c r="R29" s="13"/>
      <c r="S29" s="13"/>
      <c r="T29" s="13"/>
      <c r="U29" s="13"/>
      <c r="V29" s="13"/>
      <c r="W29" s="13"/>
      <c r="X29" s="4"/>
      <c r="Y29" s="4"/>
      <c r="Z29" s="4"/>
      <c r="AA29" s="4"/>
      <c r="AB29" s="4"/>
      <c r="AC29" s="4"/>
      <c r="AD29" s="4"/>
    </row>
    <row r="30" spans="1:30" ht="19.95" customHeight="1" x14ac:dyDescent="0.3">
      <c r="A30" s="13"/>
      <c r="B30" s="13"/>
      <c r="C30" s="13"/>
      <c r="D30" s="13"/>
      <c r="E30" s="13"/>
      <c r="F30" s="13"/>
      <c r="G30" s="13"/>
      <c r="H30" s="13"/>
      <c r="I30" s="13"/>
      <c r="J30" s="13"/>
      <c r="K30" s="13"/>
      <c r="L30" s="13"/>
      <c r="M30" s="13"/>
      <c r="N30" s="13"/>
      <c r="O30" s="13"/>
      <c r="P30" s="13"/>
      <c r="Q30" s="13"/>
      <c r="R30" s="13"/>
      <c r="S30" s="13"/>
      <c r="T30" s="13"/>
      <c r="U30" s="13"/>
      <c r="V30" s="13"/>
      <c r="W30" s="13"/>
      <c r="X30" s="4"/>
      <c r="Y30" s="4"/>
      <c r="Z30" s="4"/>
      <c r="AA30" s="4"/>
      <c r="AB30" s="4"/>
      <c r="AC30" s="4"/>
      <c r="AD30" s="4"/>
    </row>
    <row r="31" spans="1:30" ht="19.95" customHeight="1" x14ac:dyDescent="0.3">
      <c r="A31" s="13"/>
      <c r="B31" s="13"/>
      <c r="C31" s="13"/>
      <c r="D31" s="13"/>
      <c r="E31" s="13"/>
      <c r="F31" s="13"/>
      <c r="G31" s="13"/>
      <c r="H31" s="13"/>
      <c r="I31" s="13"/>
      <c r="J31" s="13"/>
      <c r="K31" s="13"/>
      <c r="L31" s="13"/>
      <c r="M31" s="13"/>
      <c r="N31" s="13"/>
      <c r="O31" s="13"/>
      <c r="P31" s="13"/>
      <c r="Q31" s="13"/>
      <c r="R31" s="13"/>
      <c r="S31" s="13"/>
      <c r="T31" s="13"/>
      <c r="U31" s="13"/>
      <c r="V31" s="13"/>
      <c r="W31" s="13"/>
      <c r="X31" s="4"/>
      <c r="Y31" s="4"/>
      <c r="Z31" s="4"/>
      <c r="AA31" s="4"/>
      <c r="AB31" s="4"/>
      <c r="AC31" s="4"/>
      <c r="AD31" s="4"/>
    </row>
    <row r="32" spans="1:30" ht="19.95" customHeight="1" x14ac:dyDescent="0.3">
      <c r="A32" s="13"/>
      <c r="B32" s="13"/>
      <c r="C32" s="13"/>
      <c r="D32" s="13"/>
      <c r="E32" s="13"/>
      <c r="F32" s="13"/>
      <c r="G32" s="13"/>
      <c r="H32" s="13"/>
      <c r="I32" s="13"/>
      <c r="J32" s="13"/>
      <c r="K32" s="13"/>
      <c r="L32" s="13"/>
      <c r="M32" s="13"/>
      <c r="N32" s="13"/>
      <c r="O32" s="13"/>
      <c r="P32" s="13"/>
      <c r="Q32" s="13"/>
      <c r="R32" s="13"/>
      <c r="S32" s="13"/>
      <c r="T32" s="13"/>
      <c r="U32" s="13"/>
      <c r="V32" s="13"/>
      <c r="W32" s="13"/>
      <c r="X32" s="4"/>
      <c r="Y32" s="4"/>
      <c r="Z32" s="4"/>
      <c r="AA32" s="4"/>
      <c r="AB32" s="4"/>
      <c r="AC32" s="4"/>
      <c r="AD32" s="4"/>
    </row>
    <row r="33" spans="1:30" ht="19.95" customHeight="1" x14ac:dyDescent="0.3">
      <c r="A33" s="13"/>
      <c r="B33" s="13"/>
      <c r="C33" s="13"/>
      <c r="D33" s="13"/>
      <c r="E33" s="13"/>
      <c r="F33" s="13"/>
      <c r="G33" s="13"/>
      <c r="H33" s="13"/>
      <c r="I33" s="13"/>
      <c r="J33" s="13"/>
      <c r="K33" s="13"/>
      <c r="L33" s="13"/>
      <c r="M33" s="13"/>
      <c r="N33" s="13"/>
      <c r="O33" s="13"/>
      <c r="P33" s="13"/>
      <c r="Q33" s="13"/>
      <c r="R33" s="13"/>
      <c r="S33" s="13"/>
      <c r="T33" s="13"/>
      <c r="U33" s="13"/>
      <c r="V33" s="13"/>
      <c r="W33" s="13"/>
      <c r="X33" s="4"/>
      <c r="Y33" s="4"/>
      <c r="Z33" s="4"/>
      <c r="AA33" s="4"/>
      <c r="AB33" s="4"/>
      <c r="AC33" s="4"/>
      <c r="AD33" s="4"/>
    </row>
    <row r="34" spans="1:30" ht="19.95" customHeight="1" x14ac:dyDescent="0.3">
      <c r="A34" s="13"/>
      <c r="B34" s="13"/>
      <c r="C34" s="13"/>
      <c r="D34" s="13"/>
      <c r="E34" s="13"/>
      <c r="F34" s="13"/>
      <c r="G34" s="13"/>
      <c r="H34" s="13"/>
      <c r="I34" s="13"/>
      <c r="J34" s="13"/>
      <c r="K34" s="13"/>
      <c r="L34" s="13"/>
      <c r="M34" s="13"/>
      <c r="N34" s="13"/>
      <c r="O34" s="13"/>
      <c r="P34" s="13"/>
      <c r="Q34" s="13"/>
      <c r="R34" s="13"/>
      <c r="S34" s="13"/>
      <c r="T34" s="13"/>
      <c r="U34" s="13"/>
      <c r="V34" s="13"/>
      <c r="W34" s="13"/>
      <c r="X34" s="4"/>
      <c r="Y34" s="4"/>
      <c r="Z34" s="4"/>
      <c r="AA34" s="4"/>
      <c r="AB34" s="4"/>
      <c r="AC34" s="4"/>
      <c r="AD34" s="4"/>
    </row>
    <row r="35" spans="1:30" ht="19.95" customHeight="1" x14ac:dyDescent="0.3">
      <c r="A35" s="13"/>
      <c r="B35" s="13"/>
      <c r="C35" s="13"/>
      <c r="D35" s="13"/>
      <c r="E35" s="13"/>
      <c r="F35" s="13"/>
      <c r="G35" s="13"/>
      <c r="H35" s="13"/>
      <c r="I35" s="13"/>
      <c r="J35" s="13"/>
      <c r="K35" s="13"/>
      <c r="L35" s="13"/>
      <c r="M35" s="13"/>
      <c r="N35" s="13"/>
      <c r="O35" s="13"/>
      <c r="P35" s="13"/>
      <c r="Q35" s="13"/>
      <c r="R35" s="13"/>
      <c r="S35" s="13"/>
      <c r="T35" s="13"/>
      <c r="U35" s="13"/>
      <c r="V35" s="13"/>
      <c r="W35" s="13"/>
      <c r="X35" s="4"/>
      <c r="Y35" s="4"/>
      <c r="Z35" s="4"/>
      <c r="AA35" s="4"/>
      <c r="AB35" s="4"/>
      <c r="AC35" s="4"/>
      <c r="AD35" s="4"/>
    </row>
    <row r="36" spans="1:30" ht="19.95" customHeight="1" x14ac:dyDescent="0.3">
      <c r="A36" s="13"/>
      <c r="B36" s="13"/>
      <c r="C36" s="13"/>
      <c r="D36" s="13"/>
      <c r="E36" s="13"/>
      <c r="F36" s="13"/>
      <c r="G36" s="13"/>
      <c r="H36" s="13"/>
      <c r="I36" s="13"/>
      <c r="J36" s="13"/>
      <c r="K36" s="13"/>
      <c r="L36" s="13"/>
      <c r="M36" s="13"/>
      <c r="N36" s="13"/>
      <c r="O36" s="13"/>
      <c r="P36" s="13"/>
      <c r="Q36" s="13"/>
      <c r="R36" s="13"/>
      <c r="S36" s="13"/>
      <c r="T36" s="13"/>
      <c r="U36" s="13"/>
      <c r="V36" s="13"/>
      <c r="W36" s="13"/>
      <c r="X36" s="4"/>
      <c r="Y36" s="4"/>
      <c r="Z36" s="4"/>
      <c r="AA36" s="4"/>
      <c r="AB36" s="4"/>
      <c r="AC36" s="4"/>
      <c r="AD36" s="4"/>
    </row>
    <row r="37" spans="1:30" ht="19.95" customHeight="1" x14ac:dyDescent="0.3">
      <c r="A37" s="13"/>
      <c r="B37" s="13"/>
      <c r="C37" s="13"/>
      <c r="D37" s="13"/>
      <c r="E37" s="13"/>
      <c r="F37" s="13"/>
      <c r="G37" s="13"/>
      <c r="H37" s="13"/>
      <c r="I37" s="13"/>
      <c r="J37" s="13"/>
      <c r="K37" s="13"/>
      <c r="L37" s="13"/>
      <c r="M37" s="13"/>
      <c r="N37" s="13"/>
      <c r="O37" s="13"/>
      <c r="P37" s="13"/>
      <c r="Q37" s="13"/>
      <c r="R37" s="13"/>
      <c r="S37" s="13"/>
      <c r="T37" s="13"/>
      <c r="U37" s="13"/>
      <c r="V37" s="13"/>
      <c r="W37" s="13"/>
      <c r="X37" s="4"/>
      <c r="Y37" s="4"/>
      <c r="Z37" s="4"/>
      <c r="AA37" s="4"/>
      <c r="AB37" s="4"/>
      <c r="AC37" s="4"/>
      <c r="AD37" s="4"/>
    </row>
    <row r="38" spans="1:30" ht="19.95" customHeight="1" x14ac:dyDescent="0.3">
      <c r="A38" s="13"/>
      <c r="B38" s="13"/>
      <c r="C38" s="13"/>
      <c r="D38" s="13"/>
      <c r="E38" s="13"/>
      <c r="F38" s="13"/>
      <c r="G38" s="13"/>
      <c r="H38" s="13"/>
      <c r="I38" s="13"/>
      <c r="J38" s="13"/>
      <c r="K38" s="13"/>
      <c r="L38" s="13"/>
      <c r="M38" s="13"/>
      <c r="N38" s="13"/>
      <c r="O38" s="13"/>
      <c r="P38" s="13"/>
      <c r="Q38" s="13"/>
      <c r="R38" s="13"/>
      <c r="S38" s="13"/>
      <c r="T38" s="13"/>
      <c r="U38" s="13"/>
      <c r="V38" s="13"/>
      <c r="W38" s="13"/>
      <c r="X38" s="4"/>
      <c r="Y38" s="4"/>
      <c r="Z38" s="4"/>
      <c r="AA38" s="4"/>
      <c r="AB38" s="4"/>
      <c r="AC38" s="4"/>
      <c r="AD38" s="4"/>
    </row>
    <row r="39" spans="1:30" ht="19.95" customHeight="1" x14ac:dyDescent="0.3">
      <c r="A39" s="13"/>
      <c r="B39" s="13"/>
      <c r="C39" s="13"/>
      <c r="D39" s="13"/>
      <c r="E39" s="13"/>
      <c r="F39" s="13"/>
      <c r="G39" s="13"/>
      <c r="H39" s="13"/>
      <c r="I39" s="13"/>
      <c r="J39" s="13"/>
      <c r="K39" s="13"/>
      <c r="L39" s="13"/>
      <c r="M39" s="13"/>
      <c r="N39" s="13"/>
      <c r="O39" s="13"/>
      <c r="P39" s="13"/>
      <c r="Q39" s="13"/>
      <c r="R39" s="13"/>
      <c r="S39" s="13"/>
      <c r="T39" s="13"/>
      <c r="U39" s="13"/>
      <c r="V39" s="13"/>
      <c r="W39" s="13"/>
      <c r="X39" s="4"/>
      <c r="Y39" s="4"/>
      <c r="Z39" s="4"/>
      <c r="AA39" s="4"/>
      <c r="AB39" s="4"/>
      <c r="AC39" s="4"/>
      <c r="AD39" s="4"/>
    </row>
    <row r="40" spans="1:30" ht="19.95" customHeight="1" x14ac:dyDescent="0.3">
      <c r="A40" s="13"/>
      <c r="B40" s="13"/>
      <c r="C40" s="13"/>
      <c r="D40" s="13"/>
      <c r="E40" s="13"/>
      <c r="F40" s="13"/>
      <c r="G40" s="13"/>
      <c r="H40" s="13"/>
      <c r="I40" s="13"/>
      <c r="J40" s="13"/>
      <c r="K40" s="13"/>
      <c r="L40" s="13"/>
      <c r="M40" s="13"/>
      <c r="N40" s="13"/>
      <c r="O40" s="13"/>
      <c r="P40" s="13"/>
      <c r="Q40" s="13"/>
      <c r="R40" s="13"/>
      <c r="S40" s="13"/>
      <c r="T40" s="13"/>
      <c r="U40" s="13"/>
      <c r="V40" s="13"/>
      <c r="W40" s="13"/>
      <c r="X40" s="4"/>
      <c r="Y40" s="4"/>
      <c r="Z40" s="4"/>
      <c r="AA40" s="4"/>
      <c r="AB40" s="4"/>
      <c r="AC40" s="4"/>
      <c r="AD40" s="4"/>
    </row>
    <row r="41" spans="1:30" ht="19.95" customHeight="1" x14ac:dyDescent="0.3">
      <c r="A41" s="13"/>
      <c r="B41" s="13"/>
      <c r="C41" s="13"/>
      <c r="D41" s="13"/>
      <c r="E41" s="13"/>
      <c r="F41" s="13"/>
      <c r="G41" s="13"/>
      <c r="H41" s="13"/>
      <c r="I41" s="13"/>
      <c r="J41" s="13"/>
      <c r="K41" s="13"/>
      <c r="L41" s="13"/>
      <c r="M41" s="13"/>
      <c r="N41" s="13"/>
      <c r="O41" s="13"/>
      <c r="P41" s="13"/>
      <c r="Q41" s="13"/>
      <c r="R41" s="13"/>
      <c r="S41" s="13"/>
      <c r="T41" s="13"/>
      <c r="U41" s="13"/>
      <c r="V41" s="13"/>
      <c r="W41" s="13"/>
      <c r="X41" s="4"/>
      <c r="Y41" s="4"/>
      <c r="Z41" s="4"/>
      <c r="AA41" s="4"/>
      <c r="AB41" s="4"/>
      <c r="AC41" s="4"/>
      <c r="AD41" s="4"/>
    </row>
    <row r="42" spans="1:30" ht="19.95" customHeight="1" x14ac:dyDescent="0.3">
      <c r="A42" s="13"/>
      <c r="B42" s="13"/>
      <c r="C42" s="13"/>
      <c r="D42" s="13"/>
      <c r="E42" s="13"/>
      <c r="F42" s="13"/>
      <c r="G42" s="13"/>
      <c r="H42" s="13"/>
      <c r="I42" s="13"/>
      <c r="J42" s="13"/>
      <c r="K42" s="13"/>
      <c r="L42" s="13"/>
      <c r="M42" s="13"/>
      <c r="N42" s="13"/>
      <c r="O42" s="13"/>
      <c r="P42" s="13"/>
      <c r="Q42" s="13"/>
      <c r="R42" s="13"/>
      <c r="S42" s="13"/>
      <c r="T42" s="13"/>
      <c r="U42" s="13"/>
      <c r="V42" s="13"/>
      <c r="W42" s="13"/>
      <c r="X42" s="4"/>
      <c r="Y42" s="4"/>
      <c r="Z42" s="4"/>
      <c r="AA42" s="4"/>
      <c r="AB42" s="4"/>
      <c r="AC42" s="4"/>
      <c r="AD42" s="4"/>
    </row>
    <row r="43" spans="1:30" ht="19.95" customHeight="1" x14ac:dyDescent="0.3">
      <c r="A43" s="13"/>
      <c r="B43" s="13"/>
      <c r="C43" s="13"/>
      <c r="D43" s="13"/>
      <c r="E43" s="13"/>
      <c r="F43" s="13"/>
      <c r="G43" s="13"/>
      <c r="H43" s="13"/>
      <c r="I43" s="13"/>
      <c r="J43" s="13"/>
      <c r="K43" s="13"/>
      <c r="L43" s="13"/>
      <c r="M43" s="13"/>
      <c r="N43" s="13"/>
      <c r="O43" s="13"/>
      <c r="P43" s="13"/>
      <c r="Q43" s="13"/>
      <c r="R43" s="13"/>
      <c r="S43" s="13"/>
      <c r="T43" s="13"/>
      <c r="U43" s="13"/>
      <c r="V43" s="13"/>
      <c r="W43" s="13"/>
      <c r="X43" s="4"/>
      <c r="Y43" s="4"/>
      <c r="Z43" s="4"/>
      <c r="AA43" s="4"/>
      <c r="AB43" s="4"/>
      <c r="AC43" s="4"/>
      <c r="AD43" s="4"/>
    </row>
    <row r="44" spans="1:30" ht="19.95" customHeight="1" x14ac:dyDescent="0.3">
      <c r="A44" s="13"/>
      <c r="B44" s="13"/>
      <c r="C44" s="13"/>
      <c r="D44" s="13"/>
      <c r="E44" s="13"/>
      <c r="F44" s="13"/>
      <c r="G44" s="13"/>
      <c r="H44" s="13"/>
      <c r="I44" s="13"/>
      <c r="J44" s="13"/>
      <c r="K44" s="13"/>
      <c r="L44" s="13"/>
      <c r="M44" s="13"/>
      <c r="N44" s="13"/>
      <c r="O44" s="13"/>
      <c r="P44" s="13"/>
      <c r="Q44" s="13"/>
      <c r="R44" s="13"/>
      <c r="S44" s="13"/>
      <c r="T44" s="13"/>
      <c r="U44" s="13"/>
      <c r="V44" s="13"/>
      <c r="W44" s="13"/>
      <c r="X44" s="4"/>
      <c r="Y44" s="4"/>
      <c r="Z44" s="4"/>
      <c r="AA44" s="4"/>
      <c r="AB44" s="4"/>
      <c r="AC44" s="4"/>
      <c r="AD44" s="4"/>
    </row>
    <row r="45" spans="1:30" ht="19.95" customHeight="1" x14ac:dyDescent="0.3">
      <c r="A45" s="13"/>
      <c r="B45" s="13"/>
      <c r="C45" s="13"/>
      <c r="D45" s="13"/>
      <c r="E45" s="13"/>
      <c r="F45" s="13"/>
      <c r="G45" s="13"/>
      <c r="H45" s="13"/>
      <c r="I45" s="13"/>
      <c r="J45" s="13"/>
      <c r="K45" s="13"/>
      <c r="L45" s="13"/>
      <c r="M45" s="13"/>
      <c r="N45" s="13"/>
      <c r="O45" s="13"/>
      <c r="P45" s="13"/>
      <c r="Q45" s="13"/>
      <c r="R45" s="13"/>
      <c r="S45" s="13"/>
      <c r="T45" s="13"/>
      <c r="U45" s="13"/>
      <c r="V45" s="13"/>
      <c r="W45" s="13"/>
      <c r="X45" s="4"/>
      <c r="Y45" s="4"/>
      <c r="Z45" s="4"/>
      <c r="AA45" s="4"/>
      <c r="AB45" s="4"/>
      <c r="AC45" s="4"/>
      <c r="AD45" s="4"/>
    </row>
    <row r="46" spans="1:30" ht="19.95" customHeight="1" x14ac:dyDescent="0.3">
      <c r="A46" s="20" t="s">
        <v>64</v>
      </c>
      <c r="B46" s="20"/>
      <c r="C46" s="20"/>
      <c r="D46" s="20"/>
      <c r="E46" s="20"/>
      <c r="F46" s="20"/>
      <c r="G46" s="20"/>
      <c r="H46" s="20"/>
      <c r="I46" s="20" t="s">
        <v>40</v>
      </c>
      <c r="J46" s="20"/>
      <c r="K46" s="20"/>
      <c r="L46" s="20"/>
      <c r="M46" s="20"/>
      <c r="N46" s="20"/>
      <c r="O46" s="20"/>
      <c r="P46" s="20"/>
      <c r="Q46" s="20"/>
      <c r="R46" s="20"/>
      <c r="S46" s="13"/>
      <c r="T46" s="13"/>
      <c r="U46" s="13"/>
      <c r="V46" s="13"/>
      <c r="W46" s="13"/>
      <c r="X46" s="4"/>
      <c r="Y46" s="4"/>
      <c r="Z46" s="4"/>
      <c r="AA46" s="4"/>
      <c r="AB46" s="4"/>
      <c r="AC46" s="4"/>
      <c r="AD46" s="4"/>
    </row>
    <row r="47" spans="1:30" ht="19.95" customHeight="1" thickBot="1" x14ac:dyDescent="0.35">
      <c r="A47" s="13"/>
      <c r="B47" s="13"/>
      <c r="C47" s="13"/>
      <c r="D47" s="13"/>
      <c r="E47" s="13"/>
      <c r="F47" s="13"/>
      <c r="G47" s="13"/>
      <c r="H47" s="13"/>
      <c r="I47" s="37" t="s">
        <v>0</v>
      </c>
      <c r="J47" s="38"/>
      <c r="K47" s="38" t="s">
        <v>1</v>
      </c>
      <c r="L47" s="38"/>
      <c r="M47" s="38" t="s">
        <v>2</v>
      </c>
      <c r="N47" s="38"/>
      <c r="O47" s="38" t="s">
        <v>41</v>
      </c>
      <c r="P47" s="38"/>
      <c r="Q47" s="38" t="s">
        <v>5</v>
      </c>
      <c r="R47" s="39"/>
      <c r="S47" s="13"/>
      <c r="T47" s="13"/>
      <c r="U47" s="13"/>
      <c r="V47" s="13"/>
      <c r="W47" s="13"/>
      <c r="X47" s="4"/>
      <c r="Y47" s="4"/>
      <c r="Z47" s="4"/>
      <c r="AA47" s="4"/>
      <c r="AB47" s="4"/>
      <c r="AC47" s="4"/>
      <c r="AD47" s="4"/>
    </row>
    <row r="48" spans="1:30" ht="19.95" customHeight="1" x14ac:dyDescent="0.3">
      <c r="A48" s="13"/>
      <c r="B48" s="13"/>
      <c r="C48" s="13"/>
      <c r="D48" s="13"/>
      <c r="E48" s="13"/>
      <c r="F48" s="13"/>
      <c r="G48" s="13"/>
      <c r="H48" s="13"/>
      <c r="I48" s="40">
        <f ca="1">IFERROR(INDEX(_xlfn.ANCHORARRAY(Dashboard_Data!$A$35),1,1),"")</f>
        <v>45460</v>
      </c>
      <c r="J48" s="41"/>
      <c r="K48" s="42" t="str">
        <f ca="1">IFERROR(INDEX(_xlfn.ANCHORARRAY(Dashboard_Data!$A$35),1,2),"")</f>
        <v>Sales</v>
      </c>
      <c r="L48" s="42"/>
      <c r="M48" s="42" t="str">
        <f ca="1">IFERROR(INDEX(_xlfn.ANCHORARRAY(Dashboard_Data!$A$35),1,3),"")</f>
        <v>Commission</v>
      </c>
      <c r="N48" s="42"/>
      <c r="O48" s="43">
        <f ca="1">IFERROR(INDEX(_xlfn.ANCHORARRAY(Dashboard_Data!$A$35),1,4),"")</f>
        <v>168000</v>
      </c>
      <c r="P48" s="41"/>
      <c r="Q48" s="42" t="str">
        <f ca="1">IFERROR(INDEX(_xlfn.ANCHORARRAY(Dashboard_Data!$A$35),1,5),"")</f>
        <v>Approved</v>
      </c>
      <c r="R48" s="44"/>
      <c r="S48" s="13"/>
      <c r="T48" s="13"/>
      <c r="U48" s="13"/>
      <c r="V48" s="13"/>
      <c r="W48" s="13"/>
      <c r="X48" s="4"/>
      <c r="Y48" s="4"/>
      <c r="Z48" s="4"/>
      <c r="AA48" s="4"/>
      <c r="AB48" s="4"/>
      <c r="AC48" s="4"/>
      <c r="AD48" s="4"/>
    </row>
    <row r="49" spans="1:30" ht="19.95" customHeight="1" x14ac:dyDescent="0.3">
      <c r="A49" s="13"/>
      <c r="B49" s="13"/>
      <c r="C49" s="13"/>
      <c r="D49" s="13"/>
      <c r="E49" s="13"/>
      <c r="F49" s="13"/>
      <c r="G49" s="13"/>
      <c r="H49" s="13"/>
      <c r="I49" s="45"/>
      <c r="J49" s="46"/>
      <c r="K49" s="47"/>
      <c r="L49" s="47"/>
      <c r="M49" s="47"/>
      <c r="N49" s="47"/>
      <c r="O49" s="48"/>
      <c r="P49" s="46"/>
      <c r="Q49" s="47"/>
      <c r="R49" s="49"/>
      <c r="S49" s="13"/>
      <c r="T49" s="13"/>
      <c r="U49" s="13"/>
      <c r="V49" s="13"/>
      <c r="W49" s="13"/>
      <c r="X49" s="4"/>
      <c r="Y49" s="4"/>
      <c r="Z49" s="4"/>
      <c r="AA49" s="4"/>
      <c r="AB49" s="4"/>
      <c r="AC49" s="4"/>
      <c r="AD49" s="4"/>
    </row>
    <row r="50" spans="1:30" ht="19.95" customHeight="1" x14ac:dyDescent="0.3">
      <c r="A50" s="13"/>
      <c r="B50" s="13"/>
      <c r="C50" s="13"/>
      <c r="D50" s="13"/>
      <c r="E50" s="13"/>
      <c r="F50" s="13"/>
      <c r="G50" s="13"/>
      <c r="H50" s="13"/>
      <c r="I50" s="45">
        <f ca="1">IFERROR(INDEX(_xlfn.ANCHORARRAY(Dashboard_Data!$A$35),2,1),"")</f>
        <v>45369</v>
      </c>
      <c r="J50" s="46"/>
      <c r="K50" s="47" t="str">
        <f ca="1">IFERROR(INDEX(_xlfn.ANCHORARRAY(Dashboard_Data!$A$35),2,2),"")</f>
        <v>Sales</v>
      </c>
      <c r="L50" s="47"/>
      <c r="M50" s="47" t="str">
        <f ca="1">IFERROR(INDEX(_xlfn.ANCHORARRAY(Dashboard_Data!$A$35),2,3),"")</f>
        <v>Commission</v>
      </c>
      <c r="N50" s="47"/>
      <c r="O50" s="48">
        <f ca="1">IFERROR(INDEX(_xlfn.ANCHORARRAY(Dashboard_Data!$A$35),2,4),"")</f>
        <v>145000</v>
      </c>
      <c r="P50" s="46"/>
      <c r="Q50" s="47" t="str">
        <f ca="1">IFERROR(INDEX(_xlfn.ANCHORARRAY(Dashboard_Data!$A$35),2,5),"")</f>
        <v>Approved</v>
      </c>
      <c r="R50" s="49"/>
      <c r="S50" s="13"/>
      <c r="T50" s="13"/>
      <c r="U50" s="13"/>
      <c r="V50" s="13"/>
      <c r="W50" s="13"/>
      <c r="X50" s="4"/>
      <c r="Y50" s="4"/>
      <c r="Z50" s="4"/>
      <c r="AA50" s="4"/>
      <c r="AB50" s="4"/>
      <c r="AC50" s="4"/>
      <c r="AD50" s="4"/>
    </row>
    <row r="51" spans="1:30" ht="19.95" customHeight="1" x14ac:dyDescent="0.3">
      <c r="A51" s="13"/>
      <c r="B51" s="13"/>
      <c r="C51" s="13"/>
      <c r="D51" s="13"/>
      <c r="E51" s="13"/>
      <c r="F51" s="13"/>
      <c r="G51" s="13"/>
      <c r="H51" s="13"/>
      <c r="I51" s="45"/>
      <c r="J51" s="46"/>
      <c r="K51" s="47"/>
      <c r="L51" s="47"/>
      <c r="M51" s="47"/>
      <c r="N51" s="47"/>
      <c r="O51" s="48"/>
      <c r="P51" s="46"/>
      <c r="Q51" s="47"/>
      <c r="R51" s="49"/>
      <c r="S51" s="13"/>
      <c r="T51" s="13"/>
      <c r="U51" s="13"/>
      <c r="V51" s="13"/>
      <c r="W51" s="13"/>
      <c r="X51" s="4"/>
      <c r="Y51" s="4"/>
      <c r="Z51" s="4"/>
      <c r="AA51" s="4"/>
      <c r="AB51" s="4"/>
      <c r="AC51" s="4"/>
      <c r="AD51" s="4"/>
    </row>
    <row r="52" spans="1:30" ht="19.95" customHeight="1" x14ac:dyDescent="0.3">
      <c r="A52" s="13"/>
      <c r="B52" s="13"/>
      <c r="C52" s="13"/>
      <c r="D52" s="13"/>
      <c r="E52" s="13"/>
      <c r="F52" s="13"/>
      <c r="G52" s="13"/>
      <c r="H52" s="13"/>
      <c r="I52" s="45">
        <f ca="1">IFERROR(INDEX(_xlfn.ANCHORARRAY(Dashboard_Data!$A$35),3,1),"")</f>
        <v>45415</v>
      </c>
      <c r="J52" s="46"/>
      <c r="K52" s="47" t="str">
        <f ca="1">IFERROR(INDEX(_xlfn.ANCHORARRAY(Dashboard_Data!$A$35),3,2),"")</f>
        <v>Marketing</v>
      </c>
      <c r="L52" s="47"/>
      <c r="M52" s="47" t="str">
        <f ca="1">IFERROR(INDEX(_xlfn.ANCHORARRAY(Dashboard_Data!$A$35),3,3),"")</f>
        <v>Events</v>
      </c>
      <c r="N52" s="47"/>
      <c r="O52" s="48">
        <f ca="1">IFERROR(INDEX(_xlfn.ANCHORARRAY(Dashboard_Data!$A$35),3,4),"")</f>
        <v>135000</v>
      </c>
      <c r="P52" s="46"/>
      <c r="Q52" s="47" t="str">
        <f ca="1">IFERROR(INDEX(_xlfn.ANCHORARRAY(Dashboard_Data!$A$35),3,5),"")</f>
        <v>Approved</v>
      </c>
      <c r="R52" s="49"/>
      <c r="S52" s="13"/>
      <c r="T52" s="13"/>
      <c r="U52" s="13"/>
      <c r="V52" s="13"/>
      <c r="W52" s="13"/>
      <c r="X52" s="4"/>
      <c r="Y52" s="4"/>
      <c r="Z52" s="4"/>
      <c r="AA52" s="4"/>
      <c r="AB52" s="4"/>
      <c r="AC52" s="4"/>
      <c r="AD52" s="4"/>
    </row>
    <row r="53" spans="1:30" ht="19.95" customHeight="1" x14ac:dyDescent="0.3">
      <c r="A53" s="13"/>
      <c r="B53" s="13"/>
      <c r="C53" s="13"/>
      <c r="D53" s="13"/>
      <c r="E53" s="13"/>
      <c r="F53" s="13"/>
      <c r="G53" s="13"/>
      <c r="H53" s="13"/>
      <c r="I53" s="45"/>
      <c r="J53" s="46"/>
      <c r="K53" s="47"/>
      <c r="L53" s="47"/>
      <c r="M53" s="47"/>
      <c r="N53" s="47"/>
      <c r="O53" s="48"/>
      <c r="P53" s="46"/>
      <c r="Q53" s="47"/>
      <c r="R53" s="49"/>
      <c r="S53" s="13"/>
      <c r="T53" s="13"/>
      <c r="U53" s="13"/>
      <c r="V53" s="13"/>
      <c r="W53" s="13"/>
      <c r="X53" s="4"/>
      <c r="Y53" s="4"/>
      <c r="Z53" s="4"/>
      <c r="AA53" s="4"/>
      <c r="AB53" s="4"/>
      <c r="AC53" s="4"/>
      <c r="AD53" s="4"/>
    </row>
    <row r="54" spans="1:30" ht="19.95" customHeight="1" x14ac:dyDescent="0.3">
      <c r="A54" s="13"/>
      <c r="B54" s="13"/>
      <c r="C54" s="13"/>
      <c r="D54" s="13"/>
      <c r="E54" s="13"/>
      <c r="F54" s="13"/>
      <c r="G54" s="13"/>
      <c r="H54" s="13"/>
      <c r="I54" s="45">
        <f ca="1">IFERROR(INDEX(_xlfn.ANCHORARRAY(Dashboard_Data!$A$35),4,1),"")</f>
        <v>45478</v>
      </c>
      <c r="J54" s="46"/>
      <c r="K54" s="47" t="str">
        <f ca="1">IFERROR(INDEX(_xlfn.ANCHORARRAY(Dashboard_Data!$A$35),4,2),"")</f>
        <v>Marketing</v>
      </c>
      <c r="L54" s="47"/>
      <c r="M54" s="47" t="str">
        <f ca="1">IFERROR(INDEX(_xlfn.ANCHORARRAY(Dashboard_Data!$A$35),4,3),"")</f>
        <v>Advertising</v>
      </c>
      <c r="N54" s="47"/>
      <c r="O54" s="48">
        <f ca="1">IFERROR(INDEX(_xlfn.ANCHORARRAY(Dashboard_Data!$A$35),4,4),"")</f>
        <v>125000</v>
      </c>
      <c r="P54" s="46"/>
      <c r="Q54" s="47" t="str">
        <f ca="1">IFERROR(INDEX(_xlfn.ANCHORARRAY(Dashboard_Data!$A$35),4,5),"")</f>
        <v>Approved</v>
      </c>
      <c r="R54" s="49"/>
      <c r="S54" s="13"/>
      <c r="T54" s="13"/>
      <c r="U54" s="13"/>
      <c r="V54" s="13"/>
      <c r="W54" s="13"/>
      <c r="X54" s="4"/>
      <c r="Y54" s="4"/>
      <c r="Z54" s="4"/>
      <c r="AA54" s="4"/>
      <c r="AB54" s="4"/>
      <c r="AC54" s="4"/>
      <c r="AD54" s="4"/>
    </row>
    <row r="55" spans="1:30" ht="19.95" customHeight="1" x14ac:dyDescent="0.3">
      <c r="A55" s="13"/>
      <c r="B55" s="13"/>
      <c r="C55" s="13"/>
      <c r="D55" s="13"/>
      <c r="E55" s="13"/>
      <c r="F55" s="13"/>
      <c r="G55" s="13"/>
      <c r="H55" s="13"/>
      <c r="I55" s="45"/>
      <c r="J55" s="46"/>
      <c r="K55" s="47"/>
      <c r="L55" s="47"/>
      <c r="M55" s="47"/>
      <c r="N55" s="47"/>
      <c r="O55" s="48"/>
      <c r="P55" s="46"/>
      <c r="Q55" s="47"/>
      <c r="R55" s="49"/>
      <c r="S55" s="13"/>
      <c r="T55" s="13"/>
      <c r="U55" s="13"/>
      <c r="V55" s="13"/>
      <c r="W55" s="13"/>
      <c r="X55" s="4"/>
      <c r="Y55" s="4"/>
      <c r="Z55" s="4"/>
      <c r="AA55" s="4"/>
      <c r="AB55" s="4"/>
      <c r="AC55" s="4"/>
      <c r="AD55" s="4"/>
    </row>
    <row r="56" spans="1:30" ht="19.95" customHeight="1" x14ac:dyDescent="0.3">
      <c r="A56" s="13"/>
      <c r="B56" s="13"/>
      <c r="C56" s="13"/>
      <c r="D56" s="13"/>
      <c r="E56" s="13"/>
      <c r="F56" s="13"/>
      <c r="G56" s="13"/>
      <c r="H56" s="13"/>
      <c r="I56" s="45">
        <f ca="1">IFERROR(INDEX(_xlfn.ANCHORARRAY(Dashboard_Data!$A$35),5,1),"")</f>
        <v>45325</v>
      </c>
      <c r="J56" s="46"/>
      <c r="K56" s="47" t="str">
        <f ca="1">IFERROR(INDEX(_xlfn.ANCHORARRAY(Dashboard_Data!$A$35),5,2),"")</f>
        <v>Marketing</v>
      </c>
      <c r="L56" s="47"/>
      <c r="M56" s="47" t="str">
        <f ca="1">IFERROR(INDEX(_xlfn.ANCHORARRAY(Dashboard_Data!$A$35),5,3),"")</f>
        <v>Events</v>
      </c>
      <c r="N56" s="47"/>
      <c r="O56" s="48">
        <f ca="1">IFERROR(INDEX(_xlfn.ANCHORARRAY(Dashboard_Data!$A$35),5,4),"")</f>
        <v>120000</v>
      </c>
      <c r="P56" s="46"/>
      <c r="Q56" s="47" t="str">
        <f ca="1">IFERROR(INDEX(_xlfn.ANCHORARRAY(Dashboard_Data!$A$35),5,5),"")</f>
        <v>Approved</v>
      </c>
      <c r="R56" s="49"/>
      <c r="S56" s="13"/>
      <c r="T56" s="13"/>
      <c r="U56" s="13"/>
      <c r="V56" s="13"/>
      <c r="W56" s="13"/>
      <c r="X56" s="4"/>
      <c r="Y56" s="4"/>
      <c r="Z56" s="4"/>
      <c r="AA56" s="4"/>
      <c r="AB56" s="4"/>
      <c r="AC56" s="4"/>
      <c r="AD56" s="4"/>
    </row>
    <row r="57" spans="1:30" ht="19.95" customHeight="1" x14ac:dyDescent="0.3">
      <c r="A57" s="13"/>
      <c r="B57" s="13"/>
      <c r="C57" s="13"/>
      <c r="D57" s="13"/>
      <c r="E57" s="13"/>
      <c r="F57" s="13"/>
      <c r="G57" s="13"/>
      <c r="H57" s="13"/>
      <c r="I57" s="45"/>
      <c r="J57" s="46"/>
      <c r="K57" s="47"/>
      <c r="L57" s="47"/>
      <c r="M57" s="47"/>
      <c r="N57" s="47"/>
      <c r="O57" s="48"/>
      <c r="P57" s="46"/>
      <c r="Q57" s="47"/>
      <c r="R57" s="49"/>
      <c r="S57" s="13"/>
      <c r="T57" s="13"/>
      <c r="U57" s="13"/>
      <c r="V57" s="13"/>
      <c r="W57" s="13"/>
      <c r="X57" s="4"/>
      <c r="Y57" s="4"/>
      <c r="Z57" s="4"/>
      <c r="AA57" s="4"/>
      <c r="AB57" s="4"/>
      <c r="AC57" s="4"/>
      <c r="AD57" s="4"/>
    </row>
    <row r="58" spans="1:30" ht="19.95" customHeight="1" x14ac:dyDescent="0.3">
      <c r="A58" s="13"/>
      <c r="B58" s="13"/>
      <c r="C58" s="13"/>
      <c r="D58" s="13"/>
      <c r="E58" s="13"/>
      <c r="F58" s="13"/>
      <c r="G58" s="13"/>
      <c r="H58" s="13"/>
      <c r="I58" s="13"/>
      <c r="J58" s="13"/>
      <c r="K58" s="13"/>
      <c r="L58" s="13"/>
      <c r="M58" s="13"/>
      <c r="N58" s="13"/>
      <c r="O58" s="13"/>
      <c r="P58" s="13"/>
      <c r="Q58" s="13"/>
      <c r="R58" s="13"/>
      <c r="S58" s="13"/>
      <c r="T58" s="13"/>
      <c r="U58" s="13"/>
      <c r="V58" s="13"/>
      <c r="W58" s="13"/>
      <c r="X58" s="4"/>
      <c r="Y58" s="4"/>
      <c r="Z58" s="4"/>
      <c r="AA58" s="4"/>
      <c r="AB58" s="4"/>
      <c r="AC58" s="4"/>
      <c r="AD58" s="4"/>
    </row>
    <row r="59" spans="1:30" ht="19.95" customHeight="1" x14ac:dyDescent="0.3">
      <c r="A59" s="13"/>
      <c r="B59" s="13"/>
      <c r="C59" s="13"/>
      <c r="D59" s="13"/>
      <c r="E59" s="13"/>
      <c r="F59" s="13"/>
      <c r="G59" s="13"/>
      <c r="H59" s="13"/>
      <c r="I59" s="13"/>
      <c r="J59" s="13"/>
      <c r="K59" s="13"/>
      <c r="L59" s="13"/>
      <c r="M59" s="13"/>
      <c r="N59" s="13"/>
      <c r="O59" s="13"/>
      <c r="P59" s="13"/>
      <c r="Q59" s="13"/>
      <c r="R59" s="13"/>
      <c r="S59" s="13"/>
      <c r="T59" s="13"/>
      <c r="U59" s="13"/>
      <c r="V59" s="13"/>
      <c r="W59" s="13"/>
      <c r="X59" s="4"/>
      <c r="Y59" s="4"/>
      <c r="Z59" s="4"/>
      <c r="AA59" s="4"/>
      <c r="AB59" s="4"/>
      <c r="AC59" s="4"/>
      <c r="AD59" s="4"/>
    </row>
    <row r="60" spans="1:30" ht="19.95" customHeight="1" x14ac:dyDescent="0.3">
      <c r="A60" s="13"/>
      <c r="B60" s="13"/>
      <c r="C60" s="13"/>
      <c r="D60" s="13"/>
      <c r="E60" s="13"/>
      <c r="F60" s="13"/>
      <c r="G60" s="13"/>
      <c r="H60" s="13"/>
      <c r="I60" s="13"/>
      <c r="J60" s="13"/>
      <c r="K60" s="13"/>
      <c r="L60" s="13"/>
      <c r="M60" s="13"/>
      <c r="N60" s="13"/>
      <c r="O60" s="13"/>
      <c r="P60" s="13"/>
      <c r="Q60" s="13"/>
      <c r="R60" s="13"/>
      <c r="S60" s="13"/>
      <c r="T60" s="13"/>
      <c r="U60" s="13"/>
      <c r="V60" s="13"/>
      <c r="W60" s="13"/>
      <c r="X60" s="4"/>
      <c r="Y60" s="4"/>
      <c r="Z60" s="4"/>
      <c r="AA60" s="4"/>
      <c r="AB60" s="4"/>
      <c r="AC60" s="4"/>
      <c r="AD60" s="4"/>
    </row>
    <row r="61" spans="1:30" ht="19.95" customHeight="1" x14ac:dyDescent="0.3">
      <c r="A61" s="22" t="s">
        <v>65</v>
      </c>
      <c r="B61" s="22"/>
      <c r="C61" s="22"/>
      <c r="D61" s="22"/>
      <c r="E61" s="22"/>
      <c r="F61" s="22"/>
      <c r="G61" s="22"/>
      <c r="H61" s="22"/>
      <c r="I61" s="22"/>
      <c r="J61" s="22"/>
      <c r="K61" s="22"/>
      <c r="L61" s="22"/>
      <c r="M61" s="22"/>
      <c r="N61" s="22"/>
      <c r="O61" s="22"/>
      <c r="P61" s="22"/>
      <c r="Q61" s="22"/>
      <c r="R61" s="22"/>
      <c r="S61" s="13"/>
      <c r="T61" s="13"/>
      <c r="U61" s="13"/>
      <c r="V61" s="13"/>
      <c r="W61" s="13"/>
      <c r="X61" s="4"/>
      <c r="Y61" s="4"/>
      <c r="Z61" s="4"/>
      <c r="AA61" s="4"/>
      <c r="AB61" s="4"/>
      <c r="AC61" s="4"/>
      <c r="AD61" s="4"/>
    </row>
    <row r="62" spans="1:30" ht="19.95" customHeight="1" x14ac:dyDescent="0.3">
      <c r="A62" s="14" t="str">
        <f ca="1">INDEX(_xlfn.ANCHORARRAY(Dashboard_Data!D3),1,1)&amp;" is the highest-spending department at ₹"&amp;TEXT(INDEX(_xlfn.ANCHORARRAY(Dashboard_Data!D3),1,2),"#,##0")&amp;"."</f>
        <v>Marketing is the highest-spending department at ₹6,79,000.</v>
      </c>
      <c r="B62" s="14"/>
      <c r="C62" s="14"/>
      <c r="D62" s="14"/>
      <c r="E62" s="14"/>
      <c r="F62" s="14"/>
      <c r="G62" s="14"/>
      <c r="H62" s="14"/>
      <c r="I62" s="14"/>
      <c r="J62" s="14"/>
      <c r="K62" s="14"/>
      <c r="L62" s="14"/>
      <c r="M62" s="14"/>
      <c r="N62" s="14"/>
      <c r="O62" s="14"/>
      <c r="P62" s="14"/>
      <c r="Q62" s="14"/>
      <c r="R62" s="14"/>
      <c r="S62" s="13"/>
      <c r="T62" s="13"/>
      <c r="U62" s="13"/>
      <c r="V62" s="13"/>
      <c r="W62" s="13"/>
      <c r="X62" s="4"/>
      <c r="Y62" s="4"/>
      <c r="Z62" s="4"/>
      <c r="AA62" s="4"/>
      <c r="AB62" s="4"/>
      <c r="AC62" s="4"/>
      <c r="AD62" s="4"/>
    </row>
    <row r="63" spans="1:30" ht="19.95" customHeight="1" x14ac:dyDescent="0.3">
      <c r="A63" s="14" t="str" cm="1">
        <f t="array" aca="1" ref="A63" ca="1">INDEX(_xlfn.ANCHORARRAY(Dashboard_Data!D3),ROWS(_xlfn.ANCHORARRAY(Dashboard_Data!D3)),1)&amp;" is the lowest-spending department at ₹"&amp;TEXT(INDEX(_xlfn.ANCHORARRAY(Dashboard_Data!D3),ROWS(_xlfn.ANCHORARRAY(Dashboard_Data!D3)),2),"#,##0")&amp;"."</f>
        <v>Operations is the lowest-spending department at ₹1,44,000.</v>
      </c>
      <c r="B63" s="14"/>
      <c r="C63" s="14"/>
      <c r="D63" s="14"/>
      <c r="E63" s="14"/>
      <c r="F63" s="14"/>
      <c r="G63" s="14"/>
      <c r="H63" s="14"/>
      <c r="I63" s="14"/>
      <c r="J63" s="14"/>
      <c r="K63" s="14"/>
      <c r="L63" s="14"/>
      <c r="M63" s="14"/>
      <c r="N63" s="14"/>
      <c r="O63" s="14"/>
      <c r="P63" s="14"/>
      <c r="Q63" s="14"/>
      <c r="R63" s="14"/>
      <c r="S63" s="13"/>
      <c r="T63" s="13"/>
      <c r="U63" s="13"/>
      <c r="V63" s="13"/>
      <c r="W63" s="13"/>
      <c r="X63" s="4"/>
      <c r="Y63" s="4"/>
      <c r="Z63" s="4"/>
      <c r="AA63" s="4"/>
      <c r="AB63" s="4"/>
      <c r="AC63" s="4"/>
      <c r="AD63" s="4"/>
    </row>
    <row r="64" spans="1:30" ht="19.95" customHeight="1" x14ac:dyDescent="0.3">
      <c r="A64" s="14" t="str">
        <f ca="1">INDEX(_xlfn.ANCHORARRAY(Dashboard_Data!G3),1,1)&amp;" is the largest expense category at ₹"&amp;TEXT(INDEX(_xlfn.ANCHORARRAY(Dashboard_Data!G3),1,2),"#,##0")&amp;"."</f>
        <v>Advertising is the largest expense category at ₹3,28,000.</v>
      </c>
      <c r="B64" s="14"/>
      <c r="C64" s="14"/>
      <c r="D64" s="14"/>
      <c r="E64" s="14"/>
      <c r="F64" s="14"/>
      <c r="G64" s="14"/>
      <c r="H64" s="14"/>
      <c r="I64" s="14"/>
      <c r="J64" s="14"/>
      <c r="K64" s="14"/>
      <c r="L64" s="14"/>
      <c r="M64" s="14"/>
      <c r="N64" s="14"/>
      <c r="O64" s="14"/>
      <c r="P64" s="14"/>
      <c r="Q64" s="14"/>
      <c r="R64" s="14"/>
      <c r="S64" s="13"/>
      <c r="T64" s="13"/>
      <c r="U64" s="13"/>
      <c r="V64" s="13"/>
      <c r="W64" s="13"/>
      <c r="X64" s="4"/>
      <c r="Y64" s="4"/>
      <c r="Z64" s="4"/>
      <c r="AA64" s="4"/>
      <c r="AB64" s="4"/>
      <c r="AC64" s="4"/>
      <c r="AD64" s="4"/>
    </row>
    <row r="65" spans="1:30" ht="19.95" customHeight="1" x14ac:dyDescent="0.3">
      <c r="A65" s="14" t="str" cm="1">
        <f t="array" aca="1" ref="A65" ca="1">TEXT(INDEX(_xlfn.ANCHORARRAY(Dashboard_Data!A3),_xlfn.XMATCH(MAX(_xlfn.ANCHORARRAY(Dashboard_Data!B3)),_xlfn.ANCHORARRAY(Dashboard_Data!B3))),"mmmm")&amp;" recorded the highest monthly expense at ₹"&amp;TEXT(MAX(_xlfn.ANCHORARRAY(Dashboard_Data!B3)),"#,##0")&amp;"."</f>
        <v>May recorded the highest monthly expense at ₹4,71,000.</v>
      </c>
      <c r="B65" s="14"/>
      <c r="C65" s="14"/>
      <c r="D65" s="14"/>
      <c r="E65" s="14"/>
      <c r="F65" s="14"/>
      <c r="G65" s="14"/>
      <c r="H65" s="14"/>
      <c r="I65" s="14"/>
      <c r="J65" s="14"/>
      <c r="K65" s="14"/>
      <c r="L65" s="14"/>
      <c r="M65" s="14"/>
      <c r="N65" s="14"/>
      <c r="O65" s="14"/>
      <c r="P65" s="14"/>
      <c r="Q65" s="14"/>
      <c r="R65" s="14"/>
      <c r="S65" s="13"/>
      <c r="T65" s="13"/>
      <c r="U65" s="13"/>
      <c r="V65" s="13"/>
      <c r="W65" s="13"/>
      <c r="X65" s="4"/>
      <c r="Y65" s="4"/>
      <c r="Z65" s="4"/>
      <c r="AA65" s="4"/>
      <c r="AB65" s="4"/>
      <c r="AC65" s="4"/>
      <c r="AD65" s="4"/>
    </row>
    <row r="66" spans="1:30" ht="19.95" customHeight="1" x14ac:dyDescent="0.3">
      <c r="A66" s="14" t="str" cm="1">
        <f t="array" aca="1" ref="A66" ca="1">_xlfn.LET(_xlpm.u,_xlfn.UNIQUE(tblExpenses[Department]),_xlpm.v,_xlfn.MAP(_xlpm.u,_xlfn.LAMBDA(_xlpm.x,SUMPRODUCT((tblExpenses[Department]=_xlpm.x)*(tblExpenses[Approval Status]="Pending")*SUBTOTAL(109,OFFSET(tblExpenses[Amount (INR)],ROW(tblExpenses[Amount (INR)])-MIN(ROW(tblExpenses[Amount (INR)])),0,1))))),_xlpm.m,MAX(_xlpm.v),IF(_xlpm.m=0,"No pending expense in the current filter.","₹"&amp;TEXT(Dashboard_Data!R5,"#,##0")&amp;" remains pending ("&amp;TEXT(Dashboard_Data!R7,"0.0%")&amp;"); "&amp;INDEX(_xlpm.u,_xlfn.XMATCH(_xlpm.m,_xlpm.v))&amp;" carries the highest pending amount at ₹"&amp;TEXT(_xlpm.m,"#,##0")&amp;"."))</f>
        <v>₹2,72,000 remains pending (10.3%); Finance carries the highest pending amount at ₹1,23,000.</v>
      </c>
      <c r="B66" s="14"/>
      <c r="C66" s="14"/>
      <c r="D66" s="14"/>
      <c r="E66" s="14"/>
      <c r="F66" s="14"/>
      <c r="G66" s="14"/>
      <c r="H66" s="14"/>
      <c r="I66" s="14"/>
      <c r="J66" s="14"/>
      <c r="K66" s="14"/>
      <c r="L66" s="14"/>
      <c r="M66" s="14"/>
      <c r="N66" s="14"/>
      <c r="O66" s="14"/>
      <c r="P66" s="14"/>
      <c r="Q66" s="14"/>
      <c r="R66" s="14"/>
      <c r="S66" s="13"/>
      <c r="T66" s="13"/>
      <c r="U66" s="13"/>
      <c r="V66" s="13"/>
      <c r="W66" s="13"/>
      <c r="X66" s="4"/>
      <c r="Y66" s="4"/>
      <c r="Z66" s="4"/>
      <c r="AA66" s="4"/>
      <c r="AB66" s="4"/>
      <c r="AC66" s="4"/>
      <c r="AD66" s="4"/>
    </row>
    <row r="67" spans="1:30" ht="19.95" customHeight="1" x14ac:dyDescent="0.3">
      <c r="A67" s="14" t="str" cm="1">
        <f t="array" aca="1" ref="A67" ca="1">_xlfn.LET(_xlpm.u,_xlfn.UNIQUE(tblExpenses[Payment Method]),_xlpm.v,_xlfn.MAP(_xlpm.u,_xlfn.LAMBDA(_xlpm.x,SUMPRODUCT((tblExpenses[Payment Method]=_xlpm.x)*SUBTOTAL(103,OFFSET(tblExpenses[Date],ROW(tblExpenses[Date])-MIN(ROW(tblExpenses[Date])),0,1))))),_xlpm.m,MAX(_xlpm.v),INDEX(_xlpm.u,_xlfn.XMATCH(_xlpm.m,_xlpm.v))&amp;" is the most-used payment method, appearing in "&amp;_xlpm.m&amp;" visible transactions.")</f>
        <v>Corporate Card is the most-used payment method, appearing in 19 visible transactions.</v>
      </c>
      <c r="B67" s="14"/>
      <c r="C67" s="14"/>
      <c r="D67" s="14"/>
      <c r="E67" s="14"/>
      <c r="F67" s="14"/>
      <c r="G67" s="14"/>
      <c r="H67" s="14"/>
      <c r="I67" s="14"/>
      <c r="J67" s="14"/>
      <c r="K67" s="14"/>
      <c r="L67" s="14"/>
      <c r="M67" s="14"/>
      <c r="N67" s="14"/>
      <c r="O67" s="14"/>
      <c r="P67" s="14"/>
      <c r="Q67" s="14"/>
      <c r="R67" s="14"/>
      <c r="S67" s="13"/>
      <c r="T67" s="13"/>
      <c r="U67" s="13"/>
      <c r="V67" s="13"/>
      <c r="W67" s="13"/>
      <c r="X67" s="4"/>
      <c r="Y67" s="4"/>
      <c r="Z67" s="4"/>
      <c r="AA67" s="4"/>
      <c r="AB67" s="4"/>
      <c r="AC67" s="4"/>
      <c r="AD67" s="4"/>
    </row>
    <row r="68" spans="1:30" ht="19.95" customHeight="1" x14ac:dyDescent="0.3">
      <c r="A68" s="14" t="str">
        <f ca="1">"Largest visible transaction: ₹"&amp;TEXT(Dashboard_Data!R8,"#,##0")&amp;". July is a partial-month period in the supplied dataset."</f>
        <v>Largest visible transaction: ₹1,68,000. July is a partial-month period in the supplied dataset.</v>
      </c>
      <c r="B68" s="14"/>
      <c r="C68" s="14"/>
      <c r="D68" s="14"/>
      <c r="E68" s="14"/>
      <c r="F68" s="14"/>
      <c r="G68" s="14"/>
      <c r="H68" s="14"/>
      <c r="I68" s="14"/>
      <c r="J68" s="14"/>
      <c r="K68" s="14"/>
      <c r="L68" s="14"/>
      <c r="M68" s="14"/>
      <c r="N68" s="14"/>
      <c r="O68" s="14"/>
      <c r="P68" s="14"/>
      <c r="Q68" s="14"/>
      <c r="R68" s="14"/>
      <c r="S68" s="13"/>
      <c r="T68" s="13"/>
      <c r="U68" s="13"/>
      <c r="V68" s="13"/>
      <c r="W68" s="13"/>
      <c r="X68" s="4"/>
      <c r="Y68" s="4"/>
      <c r="Z68" s="4"/>
      <c r="AA68" s="4"/>
      <c r="AB68" s="4"/>
      <c r="AC68" s="4"/>
      <c r="AD68" s="4"/>
    </row>
    <row r="69" spans="1:30" ht="19.95" customHeight="1" x14ac:dyDescent="0.3">
      <c r="A69" s="13"/>
      <c r="B69" s="13"/>
      <c r="C69" s="13"/>
      <c r="D69" s="13"/>
      <c r="E69" s="13"/>
      <c r="F69" s="13"/>
      <c r="G69" s="13"/>
      <c r="H69" s="13"/>
      <c r="I69" s="13"/>
      <c r="J69" s="13"/>
      <c r="K69" s="13"/>
      <c r="L69" s="13"/>
      <c r="M69" s="13"/>
      <c r="N69" s="13"/>
      <c r="O69" s="13"/>
      <c r="P69" s="13"/>
      <c r="Q69" s="13"/>
      <c r="R69" s="13"/>
      <c r="S69" s="13"/>
      <c r="T69" s="13"/>
      <c r="U69" s="13"/>
      <c r="V69" s="13"/>
      <c r="W69" s="13"/>
      <c r="X69" s="4"/>
      <c r="Y69" s="4"/>
      <c r="Z69" s="4"/>
      <c r="AA69" s="4"/>
      <c r="AB69" s="4"/>
      <c r="AC69" s="4"/>
      <c r="AD69" s="4"/>
    </row>
    <row r="70" spans="1:30" ht="19.95" customHeight="1" x14ac:dyDescent="0.3">
      <c r="A70" s="20" t="s">
        <v>66</v>
      </c>
      <c r="B70" s="20"/>
      <c r="C70" s="20"/>
      <c r="D70" s="20"/>
      <c r="E70" s="20"/>
      <c r="F70" s="20"/>
      <c r="G70" s="20"/>
      <c r="H70" s="20"/>
      <c r="I70" s="20"/>
      <c r="J70" s="20"/>
      <c r="K70" s="20"/>
      <c r="L70" s="20"/>
      <c r="M70" s="20"/>
      <c r="N70" s="20"/>
      <c r="O70" s="20"/>
      <c r="P70" s="20"/>
      <c r="Q70" s="20"/>
      <c r="R70" s="20"/>
      <c r="S70" s="13"/>
      <c r="T70" s="13"/>
      <c r="U70" s="13"/>
      <c r="V70" s="13"/>
      <c r="W70" s="13"/>
      <c r="X70" s="4"/>
      <c r="Y70" s="4"/>
      <c r="Z70" s="4"/>
      <c r="AA70" s="4"/>
      <c r="AB70" s="4"/>
      <c r="AC70" s="4"/>
      <c r="AD70" s="4"/>
    </row>
    <row r="71" spans="1:30" ht="19.95" customHeight="1" thickBot="1" x14ac:dyDescent="0.35">
      <c r="A71" s="50" t="s">
        <v>67</v>
      </c>
      <c r="B71" s="51"/>
      <c r="C71" s="51"/>
      <c r="D71" s="51"/>
      <c r="E71" s="51"/>
      <c r="F71" s="51"/>
      <c r="G71" s="51"/>
      <c r="H71" s="51"/>
      <c r="I71" s="51"/>
      <c r="J71" s="51"/>
      <c r="K71" s="51"/>
      <c r="L71" s="51"/>
      <c r="M71" s="51"/>
      <c r="N71" s="51"/>
      <c r="O71" s="51"/>
      <c r="P71" s="51"/>
      <c r="Q71" s="51"/>
      <c r="R71" s="52"/>
      <c r="S71" s="13"/>
      <c r="T71" s="13"/>
      <c r="U71" s="13"/>
      <c r="V71" s="13"/>
      <c r="W71" s="13"/>
      <c r="X71" s="4"/>
      <c r="Y71" s="4"/>
      <c r="Z71" s="4"/>
      <c r="AA71" s="4"/>
      <c r="AB71" s="4"/>
      <c r="AC71" s="4"/>
      <c r="AD71" s="4"/>
    </row>
    <row r="72" spans="1:30" ht="19.95" customHeight="1" x14ac:dyDescent="0.3">
      <c r="A72" s="53" t="s">
        <v>68</v>
      </c>
      <c r="B72" s="42"/>
      <c r="C72" s="42"/>
      <c r="D72" s="42"/>
      <c r="E72" s="42"/>
      <c r="F72" s="42"/>
      <c r="G72" s="42"/>
      <c r="H72" s="42"/>
      <c r="I72" s="42"/>
      <c r="J72" s="42"/>
      <c r="K72" s="42"/>
      <c r="L72" s="42"/>
      <c r="M72" s="42"/>
      <c r="N72" s="42"/>
      <c r="O72" s="42"/>
      <c r="P72" s="42"/>
      <c r="Q72" s="42"/>
      <c r="R72" s="44"/>
      <c r="S72" s="13"/>
      <c r="T72" s="13"/>
      <c r="U72" s="13"/>
      <c r="V72" s="13"/>
      <c r="W72" s="13"/>
      <c r="X72" s="4"/>
      <c r="Y72" s="4"/>
      <c r="Z72" s="4"/>
      <c r="AA72" s="4"/>
      <c r="AB72" s="4"/>
      <c r="AC72" s="4"/>
      <c r="AD72" s="4"/>
    </row>
    <row r="73" spans="1:30" ht="19.95" customHeight="1" x14ac:dyDescent="0.3">
      <c r="A73" s="13"/>
      <c r="B73" s="13"/>
      <c r="C73" s="13"/>
      <c r="D73" s="13"/>
      <c r="E73" s="13"/>
      <c r="F73" s="13"/>
      <c r="G73" s="13"/>
      <c r="H73" s="13"/>
      <c r="I73" s="13"/>
      <c r="J73" s="13"/>
      <c r="K73" s="13"/>
      <c r="L73" s="13"/>
      <c r="M73" s="13"/>
      <c r="N73" s="13"/>
      <c r="O73" s="13"/>
      <c r="P73" s="13"/>
      <c r="Q73" s="13"/>
      <c r="R73" s="13"/>
      <c r="S73" s="13"/>
      <c r="T73" s="13"/>
      <c r="U73" s="13"/>
      <c r="V73" s="13"/>
      <c r="W73" s="13"/>
      <c r="X73" s="4"/>
      <c r="Y73" s="4"/>
      <c r="Z73" s="4"/>
      <c r="AA73" s="4"/>
      <c r="AB73" s="4"/>
      <c r="AC73" s="4"/>
      <c r="AD73" s="4"/>
    </row>
    <row r="74" spans="1:30" ht="19.95" customHeight="1" x14ac:dyDescent="0.3">
      <c r="A74" s="13"/>
      <c r="B74" s="13"/>
      <c r="C74" s="13"/>
      <c r="D74" s="13"/>
      <c r="E74" s="13"/>
      <c r="F74" s="13"/>
      <c r="G74" s="13"/>
      <c r="H74" s="13"/>
      <c r="I74" s="13"/>
      <c r="J74" s="13"/>
      <c r="K74" s="13"/>
      <c r="L74" s="13"/>
      <c r="M74" s="13"/>
      <c r="N74" s="13"/>
      <c r="O74" s="13"/>
      <c r="P74" s="13"/>
      <c r="Q74" s="13"/>
      <c r="R74" s="13"/>
      <c r="S74" s="13"/>
      <c r="T74" s="13"/>
      <c r="U74" s="13"/>
      <c r="V74" s="13"/>
      <c r="W74" s="13"/>
      <c r="X74" s="4"/>
      <c r="Y74" s="4"/>
      <c r="Z74" s="4"/>
      <c r="AA74" s="4"/>
      <c r="AB74" s="4"/>
      <c r="AC74" s="4"/>
      <c r="AD74" s="4"/>
    </row>
    <row r="75" spans="1:30" ht="19.95" customHeight="1" x14ac:dyDescent="0.3">
      <c r="A75" s="13"/>
      <c r="B75" s="13"/>
      <c r="C75" s="13"/>
      <c r="D75" s="13"/>
      <c r="E75" s="13"/>
      <c r="F75" s="13"/>
      <c r="G75" s="13"/>
      <c r="H75" s="13"/>
      <c r="I75" s="13"/>
      <c r="J75" s="13"/>
      <c r="K75" s="13"/>
      <c r="L75" s="13"/>
      <c r="M75" s="13"/>
      <c r="N75" s="13"/>
      <c r="O75" s="13"/>
      <c r="P75" s="13"/>
      <c r="Q75" s="13"/>
      <c r="R75" s="13"/>
      <c r="S75" s="13"/>
      <c r="T75" s="13"/>
      <c r="U75" s="13"/>
      <c r="V75" s="13"/>
      <c r="W75" s="13"/>
      <c r="X75" s="4"/>
      <c r="Y75" s="4"/>
      <c r="Z75" s="4"/>
      <c r="AA75" s="4"/>
      <c r="AB75" s="4"/>
      <c r="AC75" s="4"/>
      <c r="AD75" s="4"/>
    </row>
    <row r="76" spans="1:30" ht="19.95" customHeight="1" x14ac:dyDescent="0.3">
      <c r="A76" s="13"/>
      <c r="B76" s="13"/>
      <c r="C76" s="13"/>
      <c r="D76" s="13"/>
      <c r="E76" s="13"/>
      <c r="F76" s="13"/>
      <c r="G76" s="13"/>
      <c r="H76" s="13"/>
      <c r="I76" s="13"/>
      <c r="J76" s="13"/>
      <c r="K76" s="13"/>
      <c r="L76" s="13"/>
      <c r="M76" s="13"/>
      <c r="N76" s="13"/>
      <c r="O76" s="13"/>
      <c r="P76" s="13"/>
      <c r="Q76" s="13"/>
      <c r="R76" s="13"/>
      <c r="S76" s="13"/>
      <c r="T76" s="13"/>
      <c r="U76" s="13"/>
      <c r="V76" s="13"/>
      <c r="W76" s="13"/>
      <c r="X76" s="4"/>
      <c r="Y76" s="4"/>
      <c r="Z76" s="4"/>
      <c r="AA76" s="4"/>
      <c r="AB76" s="4"/>
      <c r="AC76" s="4"/>
      <c r="AD76" s="4"/>
    </row>
    <row r="77" spans="1:30" ht="19.95" customHeight="1" x14ac:dyDescent="0.3">
      <c r="A77" s="13"/>
      <c r="B77" s="13"/>
      <c r="C77" s="13"/>
      <c r="D77" s="13"/>
      <c r="E77" s="13"/>
      <c r="F77" s="13"/>
      <c r="G77" s="13"/>
      <c r="H77" s="13"/>
      <c r="I77" s="13"/>
      <c r="J77" s="13"/>
      <c r="K77" s="13"/>
      <c r="L77" s="13"/>
      <c r="M77" s="13"/>
      <c r="N77" s="13"/>
      <c r="O77" s="13"/>
      <c r="P77" s="13"/>
      <c r="Q77" s="13"/>
      <c r="R77" s="13"/>
      <c r="S77" s="13"/>
      <c r="T77" s="13"/>
      <c r="U77" s="13"/>
      <c r="V77" s="13"/>
      <c r="W77" s="13"/>
      <c r="X77" s="4"/>
      <c r="Y77" s="4"/>
      <c r="Z77" s="4"/>
      <c r="AA77" s="4"/>
      <c r="AB77" s="4"/>
      <c r="AC77" s="4"/>
      <c r="AD77" s="4"/>
    </row>
    <row r="78" spans="1:30" ht="19.95" customHeight="1" x14ac:dyDescent="0.3">
      <c r="A78" s="13"/>
      <c r="B78" s="13"/>
      <c r="C78" s="13"/>
      <c r="D78" s="13"/>
      <c r="E78" s="13"/>
      <c r="F78" s="13"/>
      <c r="G78" s="13"/>
      <c r="H78" s="13"/>
      <c r="I78" s="13"/>
      <c r="J78" s="13"/>
      <c r="K78" s="13"/>
      <c r="L78" s="13"/>
      <c r="M78" s="13"/>
      <c r="N78" s="13"/>
      <c r="O78" s="13"/>
      <c r="P78" s="13"/>
      <c r="Q78" s="13"/>
      <c r="R78" s="13"/>
      <c r="S78" s="13"/>
      <c r="T78" s="13"/>
      <c r="U78" s="13"/>
      <c r="V78" s="13"/>
      <c r="W78" s="13"/>
      <c r="X78" s="4"/>
      <c r="Y78" s="4"/>
      <c r="Z78" s="4"/>
      <c r="AA78" s="4"/>
      <c r="AB78" s="4"/>
      <c r="AC78" s="4"/>
      <c r="AD78" s="4"/>
    </row>
    <row r="79" spans="1:30" ht="19.95" customHeight="1" x14ac:dyDescent="0.3">
      <c r="A79" s="13"/>
      <c r="B79" s="13"/>
      <c r="C79" s="13"/>
      <c r="D79" s="13"/>
      <c r="E79" s="13"/>
      <c r="F79" s="13"/>
      <c r="G79" s="13"/>
      <c r="H79" s="13"/>
      <c r="I79" s="13"/>
      <c r="J79" s="13"/>
      <c r="K79" s="13"/>
      <c r="L79" s="13"/>
      <c r="M79" s="13"/>
      <c r="N79" s="13"/>
      <c r="O79" s="13"/>
      <c r="P79" s="13"/>
      <c r="Q79" s="13"/>
      <c r="R79" s="13"/>
      <c r="S79" s="13"/>
      <c r="T79" s="13"/>
      <c r="U79" s="13"/>
      <c r="V79" s="13"/>
      <c r="W79" s="13"/>
      <c r="X79" s="4"/>
      <c r="Y79" s="4"/>
      <c r="Z79" s="4"/>
      <c r="AA79" s="4"/>
      <c r="AB79" s="4"/>
      <c r="AC79" s="4"/>
      <c r="AD79" s="4"/>
    </row>
    <row r="80" spans="1:30" ht="19.95" customHeight="1" x14ac:dyDescent="0.3">
      <c r="A80" s="13"/>
      <c r="B80" s="13"/>
      <c r="C80" s="13"/>
      <c r="D80" s="13"/>
      <c r="E80" s="13"/>
      <c r="F80" s="13"/>
      <c r="G80" s="13"/>
      <c r="H80" s="13"/>
      <c r="I80" s="13"/>
      <c r="J80" s="13"/>
      <c r="K80" s="13"/>
      <c r="L80" s="13"/>
      <c r="M80" s="13"/>
      <c r="N80" s="13"/>
      <c r="O80" s="13"/>
      <c r="P80" s="13"/>
      <c r="Q80" s="13"/>
      <c r="R80" s="13"/>
      <c r="S80" s="13"/>
      <c r="T80" s="13"/>
      <c r="U80" s="13"/>
      <c r="V80" s="13"/>
      <c r="W80" s="13"/>
      <c r="X80" s="4"/>
      <c r="Y80" s="4"/>
      <c r="Z80" s="4"/>
      <c r="AA80" s="4"/>
      <c r="AB80" s="4"/>
      <c r="AC80" s="4"/>
      <c r="AD80" s="4"/>
    </row>
    <row r="81" spans="1:30" ht="19.95" customHeight="1" x14ac:dyDescent="0.3">
      <c r="A81" s="13"/>
      <c r="B81" s="13"/>
      <c r="C81" s="13"/>
      <c r="D81" s="13"/>
      <c r="E81" s="13"/>
      <c r="F81" s="13"/>
      <c r="G81" s="13"/>
      <c r="H81" s="13"/>
      <c r="I81" s="13"/>
      <c r="J81" s="13"/>
      <c r="K81" s="13"/>
      <c r="L81" s="13"/>
      <c r="M81" s="13"/>
      <c r="N81" s="13"/>
      <c r="O81" s="13"/>
      <c r="P81" s="13"/>
      <c r="Q81" s="13"/>
      <c r="R81" s="13"/>
      <c r="S81" s="13"/>
      <c r="T81" s="13"/>
      <c r="U81" s="13"/>
      <c r="V81" s="13"/>
      <c r="W81" s="13"/>
      <c r="X81" s="4"/>
      <c r="Y81" s="4"/>
      <c r="Z81" s="4"/>
      <c r="AA81" s="4"/>
      <c r="AB81" s="4"/>
      <c r="AC81" s="4"/>
      <c r="AD81" s="4"/>
    </row>
    <row r="82" spans="1:30" ht="19.95" customHeight="1" x14ac:dyDescent="0.3">
      <c r="A82" s="13"/>
      <c r="B82" s="13"/>
      <c r="C82" s="13"/>
      <c r="D82" s="13"/>
      <c r="E82" s="13"/>
      <c r="F82" s="13"/>
      <c r="G82" s="13"/>
      <c r="H82" s="13"/>
      <c r="I82" s="13"/>
      <c r="J82" s="13"/>
      <c r="K82" s="13"/>
      <c r="L82" s="13"/>
      <c r="M82" s="13"/>
      <c r="N82" s="13"/>
      <c r="O82" s="13"/>
      <c r="P82" s="13"/>
      <c r="Q82" s="13"/>
      <c r="R82" s="13"/>
      <c r="S82" s="13"/>
      <c r="T82" s="13"/>
      <c r="U82" s="13"/>
      <c r="V82" s="13"/>
      <c r="W82" s="13"/>
      <c r="X82" s="4"/>
      <c r="Y82" s="4"/>
      <c r="Z82" s="4"/>
      <c r="AA82" s="4"/>
      <c r="AB82" s="4"/>
      <c r="AC82" s="4"/>
      <c r="AD82" s="4"/>
    </row>
    <row r="83" spans="1:30" ht="19.95" customHeight="1" x14ac:dyDescent="0.3">
      <c r="A83" s="13"/>
      <c r="B83" s="13"/>
      <c r="C83" s="13"/>
      <c r="D83" s="13"/>
      <c r="E83" s="13"/>
      <c r="F83" s="13"/>
      <c r="G83" s="13"/>
      <c r="H83" s="13"/>
      <c r="I83" s="13"/>
      <c r="J83" s="13"/>
      <c r="K83" s="13"/>
      <c r="L83" s="13"/>
      <c r="M83" s="13"/>
      <c r="N83" s="13"/>
      <c r="O83" s="13"/>
      <c r="P83" s="13"/>
      <c r="Q83" s="13"/>
      <c r="R83" s="13"/>
      <c r="S83" s="13"/>
      <c r="T83" s="13"/>
      <c r="U83" s="13"/>
      <c r="V83" s="13"/>
      <c r="W83" s="13"/>
      <c r="X83" s="4"/>
      <c r="Y83" s="4"/>
      <c r="Z83" s="4"/>
      <c r="AA83" s="4"/>
      <c r="AB83" s="4"/>
      <c r="AC83" s="4"/>
      <c r="AD83" s="4"/>
    </row>
    <row r="84" spans="1:30" ht="19.95" customHeight="1" x14ac:dyDescent="0.3">
      <c r="A84" s="13"/>
      <c r="B84" s="13"/>
      <c r="C84" s="13"/>
      <c r="D84" s="13"/>
      <c r="E84" s="13"/>
      <c r="F84" s="13"/>
      <c r="G84" s="13"/>
      <c r="H84" s="13"/>
      <c r="I84" s="13"/>
      <c r="J84" s="13"/>
      <c r="K84" s="13"/>
      <c r="L84" s="13"/>
      <c r="M84" s="13"/>
      <c r="N84" s="13"/>
      <c r="O84" s="13"/>
      <c r="P84" s="13"/>
      <c r="Q84" s="13"/>
      <c r="R84" s="13"/>
      <c r="S84" s="13"/>
      <c r="T84" s="13"/>
      <c r="U84" s="13"/>
      <c r="V84" s="13"/>
      <c r="W84" s="13"/>
      <c r="X84" s="4"/>
      <c r="Y84" s="4"/>
      <c r="Z84" s="4"/>
      <c r="AA84" s="4"/>
      <c r="AB84" s="4"/>
      <c r="AC84" s="4"/>
      <c r="AD84" s="4"/>
    </row>
    <row r="85" spans="1:30" ht="19.95" customHeight="1" x14ac:dyDescent="0.3">
      <c r="A85" s="13"/>
      <c r="B85" s="13"/>
      <c r="C85" s="13"/>
      <c r="D85" s="13"/>
      <c r="E85" s="13"/>
      <c r="F85" s="13"/>
      <c r="G85" s="13"/>
      <c r="H85" s="13"/>
      <c r="I85" s="13"/>
      <c r="J85" s="13"/>
      <c r="K85" s="13"/>
      <c r="L85" s="13"/>
      <c r="M85" s="13"/>
      <c r="N85" s="13"/>
      <c r="O85" s="13"/>
      <c r="P85" s="13"/>
      <c r="Q85" s="13"/>
      <c r="R85" s="13"/>
      <c r="S85" s="13"/>
      <c r="T85" s="13"/>
      <c r="U85" s="13"/>
      <c r="V85" s="13"/>
      <c r="W85" s="13"/>
      <c r="X85" s="4"/>
      <c r="Y85" s="4"/>
      <c r="Z85" s="4"/>
      <c r="AA85" s="4"/>
      <c r="AB85" s="4"/>
      <c r="AC85" s="4"/>
      <c r="AD85" s="4"/>
    </row>
    <row r="86" spans="1:30" x14ac:dyDescent="0.3">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row>
    <row r="87" spans="1:30" x14ac:dyDescent="0.3">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row>
    <row r="88" spans="1:30" x14ac:dyDescent="0.3">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row>
  </sheetData>
  <mergeCells count="62">
    <mergeCell ref="A68:R68"/>
    <mergeCell ref="A71:R71"/>
    <mergeCell ref="A72:R72"/>
    <mergeCell ref="A62:R62"/>
    <mergeCell ref="A63:R63"/>
    <mergeCell ref="A64:R64"/>
    <mergeCell ref="A65:R65"/>
    <mergeCell ref="A66:R66"/>
    <mergeCell ref="A67:R67"/>
    <mergeCell ref="I54:J55"/>
    <mergeCell ref="K54:L55"/>
    <mergeCell ref="M54:N55"/>
    <mergeCell ref="O54:P55"/>
    <mergeCell ref="Q54:R55"/>
    <mergeCell ref="I56:J57"/>
    <mergeCell ref="K56:L57"/>
    <mergeCell ref="M56:N57"/>
    <mergeCell ref="O56:P57"/>
    <mergeCell ref="Q56:R57"/>
    <mergeCell ref="I50:J51"/>
    <mergeCell ref="K50:L51"/>
    <mergeCell ref="M50:N51"/>
    <mergeCell ref="O50:P51"/>
    <mergeCell ref="Q50:R51"/>
    <mergeCell ref="I52:J53"/>
    <mergeCell ref="K52:L53"/>
    <mergeCell ref="M52:N53"/>
    <mergeCell ref="O52:P53"/>
    <mergeCell ref="Q52:R53"/>
    <mergeCell ref="Q47:R47"/>
    <mergeCell ref="I48:J49"/>
    <mergeCell ref="K48:L49"/>
    <mergeCell ref="M48:N49"/>
    <mergeCell ref="O48:P49"/>
    <mergeCell ref="Q48:R49"/>
    <mergeCell ref="A27:J27"/>
    <mergeCell ref="K27:R27"/>
    <mergeCell ref="A46:H46"/>
    <mergeCell ref="I46:R46"/>
    <mergeCell ref="A61:R61"/>
    <mergeCell ref="A70:R70"/>
    <mergeCell ref="I47:J47"/>
    <mergeCell ref="K47:L47"/>
    <mergeCell ref="M47:N47"/>
    <mergeCell ref="O47:P47"/>
    <mergeCell ref="I6:L7"/>
    <mergeCell ref="I8:L8"/>
    <mergeCell ref="M5:R5"/>
    <mergeCell ref="M6:R7"/>
    <mergeCell ref="M8:R8"/>
    <mergeCell ref="A10:J10"/>
    <mergeCell ref="K10:R10"/>
    <mergeCell ref="A1:R2"/>
    <mergeCell ref="A3:L3"/>
    <mergeCell ref="M3:R3"/>
    <mergeCell ref="A5:D5"/>
    <mergeCell ref="A6:D7"/>
    <mergeCell ref="A8:D8"/>
    <mergeCell ref="E5:H5"/>
    <mergeCell ref="E6:H7"/>
    <mergeCell ref="E8:H8"/>
    <mergeCell ref="I5:L5"/>
  </mergeCells>
  <conditionalFormatting sqref="O48:O56">
    <cfRule type="expression" dxfId="1" priority="1">
      <formula>O48&gt;=120000</formula>
    </cfRule>
  </conditionalFormatting>
  <conditionalFormatting sqref="O48:O56">
    <cfRule type="expression" dxfId="0" priority="2">
      <formula>AND(O48&gt;=100000,O48&lt;120000)</formula>
    </cfRule>
  </conditionalFormatting>
  <pageMargins left="0.7" right="0.7" top="0.75" bottom="0.75" header="0.3" footer="0.3"/>
  <drawing r:id="rId1"/>
  <extLst>
    <ext xmlns:x15="http://schemas.microsoft.com/office/spreadsheetml/2010/11/main" uri="{3A4CF648-6AED-40f4-86FF-DC5316D8AED3}">
      <x14:slicerList xmlns:x14="http://schemas.microsoft.com/office/spreadsheetml/2009/9/main">
        <x14:slicer r:id="rId2"/>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Transactions</vt:lpstr>
      <vt:lpstr>Dashboard_Data</vt:lpstr>
      <vt:lpstr>Dashboard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Dhirendra Shukla</dc:creator>
  <cp:lastModifiedBy>Dhirendra Shukla</cp:lastModifiedBy>
  <dcterms:created xsi:type="dcterms:W3CDTF">2026-09-27T07:02:14Z</dcterms:created>
  <dcterms:modified xsi:type="dcterms:W3CDTF">2026-09-27T07:24:17Z</dcterms:modified>
</cp:coreProperties>
</file>