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defaultThemeVersion="202300"/>
  <mc:AlternateContent xmlns:mc="http://schemas.openxmlformats.org/markup-compatibility/2006">
    <mc:Choice Requires="x15">
      <x15ac:absPath xmlns:x15ac="http://schemas.microsoft.com/office/spreadsheetml/2010/11/ac" url="https://d.docs.live.net/6f13c6ea4042b664/Desktop/"/>
    </mc:Choice>
  </mc:AlternateContent>
  <xr:revisionPtr revIDLastSave="0" documentId="8_{444339FE-CAFA-45E0-B00F-3D442EAFF031}" xr6:coauthVersionLast="47" xr6:coauthVersionMax="47" xr10:uidLastSave="{00000000-0000-0000-0000-000000000000}"/>
  <bookViews>
    <workbookView xWindow="-108" yWindow="-108" windowWidth="23256" windowHeight="12456" activeTab="3" xr2:uid="{D450D891-B34B-4A05-BBF7-DD83DE433237}"/>
  </bookViews>
  <sheets>
    <sheet name="Raw Data" sheetId="1" r:id="rId1"/>
    <sheet name="Calculations" sheetId="2" r:id="rId2"/>
    <sheet name="Pivot Data" sheetId="3" state="hidden" r:id="rId3"/>
    <sheet name="Dashboard" sheetId="4" r:id="rId4"/>
  </sheets>
  <definedNames>
    <definedName name="_xlnm.Print_Area" localSheetId="3">Dashboard!$A$1:$X$70</definedName>
    <definedName name="Slicer_Category">#N/A</definedName>
    <definedName name="Slicer_Month">#N/A</definedName>
    <definedName name="Slicer_Region">#N/A</definedName>
  </definedNames>
  <calcPr calcId="191029" iterateDelta="1E-4"/>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17" i="4" l="1"/>
  <c r="K17" i="4"/>
  <c r="N1" i="3"/>
  <c r="O1" i="3"/>
  <c r="N2" i="3"/>
  <c r="N3" i="3"/>
  <c r="N4" i="3"/>
  <c r="N5" i="3"/>
  <c r="N6" i="3"/>
  <c r="N7" i="3"/>
  <c r="N8" i="3"/>
  <c r="N9" i="3"/>
  <c r="N10" i="3"/>
  <c r="N11" i="3"/>
  <c r="J1" i="3"/>
  <c r="K1" i="3"/>
  <c r="L1" i="3"/>
  <c r="J2" i="3"/>
  <c r="J3" i="3"/>
  <c r="J4" i="3"/>
  <c r="J5" i="3"/>
  <c r="J6" i="3"/>
  <c r="J7" i="3"/>
  <c r="G1" i="3"/>
  <c r="H1" i="3"/>
  <c r="G2" i="3"/>
  <c r="G3" i="3"/>
  <c r="G4" i="3"/>
  <c r="G5" i="3"/>
  <c r="G6" i="3"/>
  <c r="G7" i="3"/>
  <c r="G8" i="3"/>
  <c r="G9" i="3"/>
  <c r="D1" i="3"/>
  <c r="E1" i="3"/>
  <c r="D2" i="3"/>
  <c r="D3" i="3"/>
  <c r="D4" i="3"/>
  <c r="D5" i="3"/>
  <c r="D6" i="3"/>
  <c r="A1" i="3"/>
  <c r="B1" i="3"/>
  <c r="A2" i="3"/>
  <c r="A3" i="3"/>
  <c r="A4" i="3"/>
  <c r="A5" i="3"/>
  <c r="A6" i="3"/>
  <c r="R21" i="2" a="1"/>
  <c r="Q68" i="4" s="1"/>
  <c r="Q21" i="2" a="1"/>
  <c r="M68" i="4" s="1"/>
  <c r="P21" i="2" a="1"/>
  <c r="R20" i="2" a="1"/>
  <c r="Q67" i="4" s="1"/>
  <c r="Q20" i="2" a="1"/>
  <c r="M67" i="4" s="1"/>
  <c r="P20" i="2" a="1"/>
  <c r="R19" i="2" a="1"/>
  <c r="Q66" i="4" s="1"/>
  <c r="Q19" i="2" a="1"/>
  <c r="M66" i="4" s="1"/>
  <c r="P19" i="2" a="1"/>
  <c r="R18" i="2" a="1"/>
  <c r="Q65" i="4" s="1"/>
  <c r="Q18" i="2" a="1"/>
  <c r="M65" i="4" s="1"/>
  <c r="P18" i="2" a="1"/>
  <c r="R17" i="2" a="1"/>
  <c r="Q64" i="4" s="1"/>
  <c r="Q17" i="2" a="1"/>
  <c r="M64" i="4" s="1"/>
  <c r="P17" i="2" a="1"/>
  <c r="R16" i="2" a="1"/>
  <c r="Q63" i="4" s="1"/>
  <c r="Q16" i="2" a="1"/>
  <c r="M63" i="4" s="1"/>
  <c r="P16" i="2" a="1"/>
  <c r="R15" i="2" a="1"/>
  <c r="Q62" i="4" s="1"/>
  <c r="Q15" i="2" a="1"/>
  <c r="M62" i="4" s="1"/>
  <c r="P15" i="2" a="1"/>
  <c r="R14" i="2" a="1"/>
  <c r="Q61" i="4" s="1"/>
  <c r="Q14" i="2" a="1"/>
  <c r="M61" i="4" s="1"/>
  <c r="P14" i="2" a="1"/>
  <c r="R13" i="2" a="1"/>
  <c r="Q60" i="4" s="1"/>
  <c r="Q13" i="2" a="1"/>
  <c r="M60" i="4" s="1"/>
  <c r="P13" i="2" a="1"/>
  <c r="R12" i="2" a="1"/>
  <c r="Q59" i="4" s="1"/>
  <c r="Q12" i="2" a="1"/>
  <c r="M59" i="4" s="1"/>
  <c r="P12" i="2" a="1"/>
  <c r="L17" i="2" a="1"/>
  <c r="L7" i="3" s="1"/>
  <c r="K17" i="2" a="1"/>
  <c r="K7" i="3" s="1"/>
  <c r="L16" i="2" a="1"/>
  <c r="L6" i="3" s="1"/>
  <c r="K16" i="2" a="1"/>
  <c r="K6" i="3" s="1"/>
  <c r="L15" i="2" a="1"/>
  <c r="L5" i="3" s="1"/>
  <c r="K15" i="2" a="1"/>
  <c r="K5" i="3" s="1"/>
  <c r="L14" i="2" a="1"/>
  <c r="L4" i="3" s="1"/>
  <c r="K14" i="2" a="1"/>
  <c r="K4" i="3" s="1"/>
  <c r="L13" i="2" a="1"/>
  <c r="L3" i="3" s="1"/>
  <c r="K13" i="2" a="1"/>
  <c r="K3" i="3" s="1"/>
  <c r="L12" i="2" a="1"/>
  <c r="L2" i="3" s="1"/>
  <c r="K12" i="2" a="1"/>
  <c r="K2" i="3" s="1"/>
  <c r="H19" i="2" a="1"/>
  <c r="H9" i="3" s="1"/>
  <c r="H18" i="2" a="1"/>
  <c r="H8" i="3" s="1"/>
  <c r="H17" i="2" a="1"/>
  <c r="H7" i="3" s="1"/>
  <c r="H16" i="2" a="1"/>
  <c r="H6" i="3" s="1"/>
  <c r="H15" i="2" a="1"/>
  <c r="H5" i="3" s="1"/>
  <c r="H14" i="2" a="1"/>
  <c r="H4" i="3" s="1"/>
  <c r="H13" i="2" a="1"/>
  <c r="H3" i="3" s="1"/>
  <c r="H12" i="2" a="1"/>
  <c r="H2" i="3" s="1"/>
  <c r="E16" i="2" a="1"/>
  <c r="E6" i="3" s="1"/>
  <c r="E15" i="2" a="1"/>
  <c r="E5" i="3" s="1"/>
  <c r="E14" i="2" a="1"/>
  <c r="E4" i="3" s="1"/>
  <c r="E13" i="2" a="1"/>
  <c r="E3" i="3" s="1"/>
  <c r="E12" i="2" a="1"/>
  <c r="E2" i="3" s="1"/>
  <c r="B16" i="2" a="1"/>
  <c r="B6" i="3" s="1"/>
  <c r="B15" i="2" a="1"/>
  <c r="B5" i="3" s="1"/>
  <c r="B14" i="2" a="1"/>
  <c r="B4" i="3" s="1"/>
  <c r="B13" i="2" a="1"/>
  <c r="B3" i="3" s="1"/>
  <c r="B12" i="2" a="1"/>
  <c r="B2" i="3" s="1"/>
  <c r="B2" i="2"/>
  <c r="B3" i="2"/>
  <c r="B4" i="2"/>
  <c r="K14" i="4" s="1"/>
  <c r="B5" i="2"/>
  <c r="U17" i="4" s="1"/>
  <c r="B8" i="2"/>
  <c r="F17" i="4" s="1"/>
  <c r="Q70" i="4" l="1"/>
  <c r="A17" i="4"/>
  <c r="A14" i="4"/>
  <c r="B6" i="2"/>
  <c r="P14" i="4" s="1"/>
  <c r="F14" i="4"/>
  <c r="O11" i="3"/>
  <c r="I68" i="4"/>
  <c r="O10" i="3"/>
  <c r="I67" i="4"/>
  <c r="O9" i="3"/>
  <c r="I66" i="4"/>
  <c r="O8" i="3"/>
  <c r="I65" i="4"/>
  <c r="O7" i="3"/>
  <c r="I64" i="4"/>
  <c r="O6" i="3"/>
  <c r="I63" i="4"/>
  <c r="O5" i="3"/>
  <c r="I62" i="4"/>
  <c r="O4" i="3"/>
  <c r="I61" i="4"/>
  <c r="O3" i="3"/>
  <c r="I60" i="4"/>
  <c r="O2" i="3"/>
  <c r="I59" i="4"/>
  <c r="B7" i="2"/>
  <c r="U14" i="4" s="1"/>
  <c r="S21" i="2"/>
  <c r="U68" i="4" s="1"/>
  <c r="S20" i="2"/>
  <c r="U67" i="4" s="1"/>
  <c r="S19" i="2"/>
  <c r="U66" i="4" s="1"/>
  <c r="S18" i="2"/>
  <c r="U65" i="4" s="1"/>
  <c r="S17" i="2"/>
  <c r="U64" i="4" s="1"/>
  <c r="S16" i="2"/>
  <c r="U63" i="4" s="1"/>
  <c r="S15" i="2"/>
  <c r="U62" i="4" s="1"/>
  <c r="S14" i="2"/>
  <c r="U61" i="4" s="1"/>
  <c r="S13" i="2"/>
  <c r="U60" i="4" s="1"/>
  <c r="S12" i="2"/>
  <c r="U59"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<sst xmlns="http://schemas.openxmlformats.org/spreadsheetml/2006/main" count="789" uniqueCount="105">
  <si>
    <t>Month</t>
  </si>
  <si>
    <t>Region</t>
  </si>
  <si>
    <t>Category</t>
  </si>
  <si>
    <t>Product</t>
  </si>
  <si>
    <t>Salesperson</t>
  </si>
  <si>
    <t>UnitsSold</t>
  </si>
  <si>
    <t>Revenue</t>
  </si>
  <si>
    <t>Cost</t>
  </si>
  <si>
    <t>Profit</t>
  </si>
  <si>
    <t>Target</t>
  </si>
  <si>
    <t>Jan-2025</t>
  </si>
  <si>
    <t>East</t>
  </si>
  <si>
    <t>Beauty</t>
  </si>
  <si>
    <t>Lipstick Set</t>
  </si>
  <si>
    <t>Mei Lin</t>
  </si>
  <si>
    <t>South</t>
  </si>
  <si>
    <t>Apparel</t>
  </si>
  <si>
    <t>Wool Sweater</t>
  </si>
  <si>
    <t>Central</t>
  </si>
  <si>
    <t>Sunscreen SPF50</t>
  </si>
  <si>
    <t>Noah Patel</t>
  </si>
  <si>
    <t>Face Serum</t>
  </si>
  <si>
    <t>Sofia Rossi</t>
  </si>
  <si>
    <t>West</t>
  </si>
  <si>
    <t>Running Shoes</t>
  </si>
  <si>
    <t>Aisha Khan</t>
  </si>
  <si>
    <t>Jack Thompson</t>
  </si>
  <si>
    <t>Electronics</t>
  </si>
  <si>
    <t>Smart Watch</t>
  </si>
  <si>
    <t>Sports</t>
  </si>
  <si>
    <t>Cycling Helmet</t>
  </si>
  <si>
    <t>North</t>
  </si>
  <si>
    <t>Wei Zhang</t>
  </si>
  <si>
    <t>Emma Johansson</t>
  </si>
  <si>
    <t>Home &amp; Kitchen</t>
  </si>
  <si>
    <t>Air Fryer</t>
  </si>
  <si>
    <t>Wireless Earbuds</t>
  </si>
  <si>
    <t>Cotton T-Shirt</t>
  </si>
  <si>
    <t>Diego Fernandez</t>
  </si>
  <si>
    <t>Yoga Mat</t>
  </si>
  <si>
    <t>Feb-2025</t>
  </si>
  <si>
    <t>Laptop Stand</t>
  </si>
  <si>
    <t>Tennis Racket</t>
  </si>
  <si>
    <t>Bluetooth Speaker</t>
  </si>
  <si>
    <t>Liam Carter</t>
  </si>
  <si>
    <t>Denim Jacket</t>
  </si>
  <si>
    <t>Mar-2025</t>
  </si>
  <si>
    <t>Blender</t>
  </si>
  <si>
    <t>Dumbbell Set</t>
  </si>
  <si>
    <t>Hair Dryer</t>
  </si>
  <si>
    <t>Priya Sharma</t>
  </si>
  <si>
    <t>Coffee Maker</t>
  </si>
  <si>
    <t>Apr-2025</t>
  </si>
  <si>
    <t>Knife Set</t>
  </si>
  <si>
    <t>May-2025</t>
  </si>
  <si>
    <t>Jun-2025</t>
  </si>
  <si>
    <t>KPI</t>
  </si>
  <si>
    <t>Value</t>
  </si>
  <si>
    <t>Total Revenue</t>
  </si>
  <si>
    <t>Total Profit</t>
  </si>
  <si>
    <t>Total Units</t>
  </si>
  <si>
    <t>Total Target</t>
  </si>
  <si>
    <t>Profit Margin</t>
  </si>
  <si>
    <t>Target Attainment</t>
  </si>
  <si>
    <t>Transaction Count</t>
  </si>
  <si>
    <t>Rank</t>
  </si>
  <si>
    <t>Attainment</t>
  </si>
  <si>
    <t>SALES PERFORMANCE</t>
  </si>
  <si>
    <t>Executive Sales Analytics</t>
  </si>
  <si>
    <t>MONTH</t>
  </si>
  <si>
    <t>REGION</t>
  </si>
  <si>
    <t>CATEGORY</t>
  </si>
  <si>
    <t>TOTAL REVENUE</t>
  </si>
  <si>
    <t>TOTAL PROFIT</t>
  </si>
  <si>
    <t>UNITS SOLD</t>
  </si>
  <si>
    <t>AVG MARGIN</t>
  </si>
  <si>
    <t>TARGET ATTAINMENT</t>
  </si>
  <si>
    <t>REVENUE BY REGION</t>
  </si>
  <si>
    <t>SUM</t>
  </si>
  <si>
    <t>CATEGORY PERFORMANCE</t>
  </si>
  <si>
    <t>revenue share</t>
  </si>
  <si>
    <t>TOP PRODUCTS</t>
  </si>
  <si>
    <t>by revenue</t>
  </si>
  <si>
    <t>MONTHLY TREND</t>
  </si>
  <si>
    <t>revenue vs target</t>
  </si>
  <si>
    <t>TOP SALESPEOPLE</t>
  </si>
  <si>
    <t>Salesperson Ranking</t>
  </si>
  <si>
    <t>Search...</t>
  </si>
  <si>
    <t>RANK</t>
  </si>
  <si>
    <t>SALESPERSON</t>
  </si>
  <si>
    <t>REVENUE</t>
  </si>
  <si>
    <t>PROFIT</t>
  </si>
  <si>
    <t>TARGET</t>
  </si>
  <si>
    <t>ATTAINMENT</t>
  </si>
  <si>
    <t>#1</t>
  </si>
  <si>
    <t>#2</t>
  </si>
  <si>
    <t>#3</t>
  </si>
  <si>
    <t>#4</t>
  </si>
  <si>
    <t>#5</t>
  </si>
  <si>
    <t>#6</t>
  </si>
  <si>
    <t>#7</t>
  </si>
  <si>
    <t>#8</t>
  </si>
  <si>
    <t>#9</t>
  </si>
  <si>
    <t>#10</t>
  </si>
  <si>
    <t>10 salespersons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</si>
</sst>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quot;₹&quot;0.00&quot;L&quot;"/>
  </numFmts>
  <fonts count="20" x14ac:knownFonts="1">
    <font>
      <sz val="11"/>
      <color theme="1"/>
      <name val="Aptos Narrow"/>
      <family val="2"/>
      <scheme val="minor"/>
    </font>
    <font>
      <sz val="11"/>
      <color theme="1"/>
      <name val="Aptos"/>
    </font>
    <font>
      <b/>
      <sz val="11"/>
      <color rgb="FFFFFFFF"/>
      <name val="Aptos"/>
    </font>
    <font>
      <sz val="11"/>
      <color rgb="FFE8EDF7"/>
      <name val="Aptos"/>
    </font>
    <font>
      <sz val="8"/>
      <color rgb="FF65748F"/>
      <name val="Aptos Narrow"/>
      <family val="2"/>
      <scheme val="minor"/>
    </font>
    <font>
      <b/>
      <sz val="9"/>
      <color rgb="FF8D9BB5"/>
      <name val="Aptos"/>
    </font>
    <font>
      <sz val="9"/>
      <color rgb="FF8D9BB5"/>
      <name val="Aptos"/>
    </font>
    <font>
      <sz val="8"/>
      <color rgb="FF65748F"/>
      <name val="Aptos"/>
    </font>
    <font>
      <b/>
      <sz val="22"/>
      <color rgb="FFE8EDF7"/>
      <name val="Aptos"/>
    </font>
    <font>
      <sz val="10"/>
      <color rgb="FFE8EDF7"/>
      <name val="Aptos"/>
    </font>
    <font>
      <b/>
      <sz val="9"/>
      <color rgb="FFE8EDF7"/>
      <name val="Aptos"/>
    </font>
    <font>
      <sz val="9"/>
      <color rgb="FFE8EDF7"/>
      <name val="Aptos"/>
    </font>
    <font>
      <b/>
      <sz val="11"/>
      <color rgb="FFE8EDF7"/>
      <name val="Aptos"/>
    </font>
    <font>
      <sz val="8"/>
      <color rgb="FFE8EDF7"/>
      <name val="Aptos"/>
    </font>
    <font>
      <b/>
      <sz val="13"/>
      <color rgb="FFE8EDF7"/>
      <name val="Aptos"/>
    </font>
    <font>
      <sz val="9"/>
      <color rgb="FFF5B700"/>
      <name val="Aptos"/>
    </font>
    <font>
      <sz val="9"/>
      <color rgb="FFB8C2D1"/>
      <name val="Aptos"/>
    </font>
    <font>
      <sz val="9"/>
      <color rgb="FFC98A5A"/>
      <name val="Aptos"/>
    </font>
    <font>
      <b/>
      <sz val="11"/>
      <color rgb="FFE8EDF7"/>
      <name val="Aptos Narrow"/>
      <family val="2"/>
      <scheme val="minor"/>
    </font>
    <font>
      <b/>
      <sz val="28"/>
      <color rgb="FFE8EDF7"/>
      <name val="Aptos Display"/>
    </font>
  </fonts>
  <fills count="15">
    <fill>
      <patternFill patternType="none"/>
    </fill>
    <fill>
      <patternFill patternType="gray125"/>
    </fill>
    <fill>
      <patternFill patternType="solid">
        <fgColor rgb="FF263653"/>
        <bgColor indexed="64"/>
      </patternFill>
    </fill>
    <fill>
      <patternFill patternType="solid">
        <fgColor rgb="FF070B14"/>
        <bgColor indexed="64"/>
      </patternFill>
    </fill>
    <fill>
      <patternFill patternType="solid">
        <fgColor rgb="FF11182A"/>
        <bgColor indexed="64"/>
      </patternFill>
    </fill>
    <fill>
      <patternFill patternType="solid">
        <fgColor rgb="FF3B82F6"/>
        <bgColor indexed="64"/>
      </patternFill>
    </fill>
    <fill>
      <patternFill patternType="solid">
        <fgColor rgb="FF16A34A"/>
        <bgColor indexed="64"/>
      </patternFill>
    </fill>
    <fill>
      <patternFill patternType="solid">
        <fgColor rgb="FFF28C28"/>
        <bgColor indexed="64"/>
      </patternFill>
    </fill>
    <fill>
      <patternFill patternType="solid">
        <fgColor rgb="FF9333EA"/>
        <bgColor indexed="64"/>
      </patternFill>
    </fill>
    <fill>
      <patternFill patternType="solid">
        <fgColor rgb="FFEF2B2B"/>
        <bgColor indexed="64"/>
      </patternFill>
    </fill>
    <fill>
      <patternFill patternType="solid">
        <fgColor rgb="FF121B30"/>
        <bgColor indexed="64"/>
      </patternFill>
    </fill>
    <fill>
      <patternFill patternType="solid">
        <fgColor rgb="FF0E1627"/>
        <bgColor indexed="64"/>
      </patternFill>
    </fill>
    <fill>
      <patternFill patternType="solid">
        <fgColor rgb="FF242116"/>
        <bgColor indexed="64"/>
      </patternFill>
    </fill>
    <fill>
      <patternFill patternType="solid">
        <fgColor rgb="FF1C222D"/>
        <bgColor indexed="64"/>
      </patternFill>
    </fill>
    <fill>
      <patternFill patternType="solid">
        <fgColor rgb="FF211A17"/>
        <bgColor indexed="64"/>
      </patternFill>
    </fill>
  </fills>
  <borders count="20">
    <border>
      <left/>
      <right/>
      <top/>
      <bottom/>
      <diagonal/>
    </border>
    <border>
      <left/>
      <right/>
      <top style="thin">
        <color rgb="FF263653"/>
      </top>
      <bottom/>
      <diagonal/>
    </border>
    <border>
      <left/>
      <right/>
      <top style="thin">
        <color rgb="FF263653"/>
      </top>
      <bottom style="thin">
        <color rgb="FF263653"/>
      </bottom>
      <diagonal/>
    </border>
    <border>
      <left/>
      <right/>
      <top/>
      <bottom style="thin">
        <color rgb="FF263653"/>
      </bottom>
      <diagonal/>
    </border>
    <border>
      <left style="thin">
        <color rgb="FF263653"/>
      </left>
      <right/>
      <top style="thin">
        <color rgb="FF263653"/>
      </top>
      <bottom style="thin">
        <color rgb="FF263653"/>
      </bottom>
      <diagonal/>
    </border>
    <border>
      <left style="thin">
        <color rgb="FF263653"/>
      </left>
      <right/>
      <top style="thin">
        <color rgb="FF263653"/>
      </top>
      <bottom/>
      <diagonal/>
    </border>
    <border>
      <left style="thin">
        <color rgb="FF263653"/>
      </left>
      <right/>
      <top/>
      <bottom/>
      <diagonal/>
    </border>
    <border>
      <left style="thin">
        <color rgb="FF263653"/>
      </left>
      <right/>
      <top/>
      <bottom style="thin">
        <color rgb="FF263653"/>
      </bottom>
      <diagonal/>
    </border>
    <border>
      <left/>
      <right style="thin">
        <color rgb="FF263653"/>
      </right>
      <top style="thin">
        <color rgb="FF263653"/>
      </top>
      <bottom/>
      <diagonal/>
    </border>
    <border>
      <left/>
      <right style="thin">
        <color rgb="FF263653"/>
      </right>
      <top/>
      <bottom/>
      <diagonal/>
    </border>
    <border>
      <left/>
      <right style="thin">
        <color rgb="FF263653"/>
      </right>
      <top/>
      <bottom style="thin">
        <color rgb="FF263653"/>
      </bottom>
      <diagonal/>
    </border>
    <border>
      <left/>
      <right style="thin">
        <color rgb="FF263653"/>
      </right>
      <top style="thin">
        <color rgb="FF263653"/>
      </top>
      <bottom style="thin">
        <color rgb="FF263653"/>
      </bottom>
      <diagonal/>
    </border>
    <border>
      <left style="thin">
        <color rgb="FF263653"/>
      </left>
      <right style="thin">
        <color rgb="FF263653"/>
      </right>
      <top/>
      <bottom style="thin">
        <color rgb="FF263653"/>
      </bottom>
      <diagonal/>
    </border>
    <border>
      <left style="thin">
        <color rgb="FF263653"/>
      </left>
      <right style="thin">
        <color rgb="FF263653"/>
      </right>
      <top/>
      <bottom/>
      <diagonal/>
    </border>
    <border>
      <left style="thin">
        <color rgb="FF263653"/>
      </left>
      <right/>
      <top style="hair">
        <color rgb="FF263653"/>
      </top>
      <bottom style="hair">
        <color rgb="FF263653"/>
      </bottom>
      <diagonal/>
    </border>
    <border>
      <left/>
      <right/>
      <top style="hair">
        <color rgb="FF263653"/>
      </top>
      <bottom style="hair">
        <color rgb="FF263653"/>
      </bottom>
      <diagonal/>
    </border>
    <border>
      <left/>
      <right style="thin">
        <color rgb="FF263653"/>
      </right>
      <top style="hair">
        <color rgb="FF263653"/>
      </top>
      <bottom style="hair">
        <color rgb="FF263653"/>
      </bottom>
      <diagonal/>
    </border>
    <border>
      <left style="thin">
        <color rgb="FF263653"/>
      </left>
      <right/>
      <top style="hair">
        <color rgb="FF263653"/>
      </top>
      <bottom/>
      <diagonal/>
    </border>
    <border>
      <left/>
      <right/>
      <top style="hair">
        <color rgb="FF263653"/>
      </top>
      <bottom/>
      <diagonal/>
    </border>
    <border>
      <left/>
      <right style="thin">
        <color rgb="FF263653"/>
      </right>
      <top style="hair">
        <color rgb="FF263653"/>
      </top>
      <bottom/>
      <diagonal/>
    </border>
  </borders>
  <cellStyleXfs count="1">
    <xf numFmtId="0" fontId="0" fillId="0" borderId="0"/>
  </cellStyleXfs>
  <cellXfs count="139">
    <xf numFmtId="0" fontId="0" fillId="0" borderId="0" xfId="0"/>
    <xf numFmtId="49" fontId="1" fillId="0" borderId="0" xfId="0" applyNumberFormat="1" applyFont="1"/>
    <xf numFmtId="0" fontId="1" fillId="0" borderId="0" xfId="0" applyFont="1"/>
    <xf numFmtId="3" fontId="1" fillId="0" borderId="0" xfId="0" applyNumberFormat="1" applyFont="1"/>
    <xf numFmtId="164" fontId="1" fillId="0" borderId="0" xfId="0" applyNumberFormat="1" applyFont="1"/>
    <xf numFmtId="164" fontId="0" fillId="0" borderId="0" xfId="0" applyNumberFormat="1"/>
    <xf numFmtId="165" fontId="1" fillId="0" borderId="0" xfId="0" applyNumberFormat="1" applyFont="1"/>
    <xf numFmtId="0" fontId="1" fillId="0" borderId="0" xfId="0" quotePrefix="1" applyFont="1"/>
    <xf numFmtId="0" fontId="2" fillId="2" borderId="0" xfId="0" applyFont="1" applyFill="1"/>
    <xf numFmtId="0" fontId="3" fillId="3" borderId="0" xfId="0" applyFont="1" applyFill="1"/>
    <xf numFmtId="0" fontId="3" fillId="4" borderId="0" xfId="0" applyFont="1" applyFill="1"/>
    <xf numFmtId="0" fontId="3" fillId="4" borderId="1" xfId="0" applyFont="1" applyFill="1" applyBorder="1"/>
    <xf numFmtId="0" fontId="3" fillId="4" borderId="3" xfId="0" applyFont="1" applyFill="1" applyBorder="1"/>
    <xf numFmtId="0" fontId="3" fillId="4" borderId="6" xfId="0" applyFont="1" applyFill="1" applyBorder="1"/>
    <xf numFmtId="0" fontId="3" fillId="4" borderId="7" xfId="0" applyFont="1" applyFill="1" applyBorder="1"/>
    <xf numFmtId="0" fontId="3" fillId="4" borderId="9" xfId="0" applyFont="1" applyFill="1" applyBorder="1"/>
    <xf numFmtId="0" fontId="3" fillId="4" borderId="10" xfId="0" applyFont="1" applyFill="1" applyBorder="1"/>
    <xf numFmtId="0" fontId="3" fillId="5" borderId="5" xfId="0" applyFont="1" applyFill="1" applyBorder="1"/>
    <xf numFmtId="0" fontId="3" fillId="5" borderId="1" xfId="0" applyFont="1" applyFill="1" applyBorder="1"/>
    <xf numFmtId="0" fontId="3" fillId="5" borderId="8" xfId="0" applyFont="1" applyFill="1" applyBorder="1"/>
    <xf numFmtId="0" fontId="3" fillId="6" borderId="5" xfId="0" applyFont="1" applyFill="1" applyBorder="1"/>
    <xf numFmtId="0" fontId="3" fillId="6" borderId="1" xfId="0" applyFont="1" applyFill="1" applyBorder="1"/>
    <xf numFmtId="0" fontId="3" fillId="6" borderId="8" xfId="0" applyFont="1" applyFill="1" applyBorder="1"/>
    <xf numFmtId="0" fontId="3" fillId="7" borderId="5" xfId="0" applyFont="1" applyFill="1" applyBorder="1"/>
    <xf numFmtId="0" fontId="3" fillId="7" borderId="1" xfId="0" applyFont="1" applyFill="1" applyBorder="1"/>
    <xf numFmtId="0" fontId="3" fillId="7" borderId="8" xfId="0" applyFont="1" applyFill="1" applyBorder="1"/>
    <xf numFmtId="0" fontId="3" fillId="8" borderId="5" xfId="0" applyFont="1" applyFill="1" applyBorder="1"/>
    <xf numFmtId="0" fontId="3" fillId="8" borderId="1" xfId="0" applyFont="1" applyFill="1" applyBorder="1"/>
    <xf numFmtId="0" fontId="3" fillId="8" borderId="8" xfId="0" applyFont="1" applyFill="1" applyBorder="1"/>
    <xf numFmtId="0" fontId="3" fillId="9" borderId="5" xfId="0" applyFont="1" applyFill="1" applyBorder="1"/>
    <xf numFmtId="0" fontId="3" fillId="9" borderId="1" xfId="0" applyFont="1" applyFill="1" applyBorder="1"/>
    <xf numFmtId="0" fontId="3" fillId="9" borderId="8" xfId="0" applyFont="1" applyFill="1" applyBorder="1"/>
    <xf numFmtId="0" fontId="3" fillId="3" borderId="3" xfId="0" applyFont="1" applyFill="1" applyBorder="1"/>
    <xf numFmtId="0" fontId="3" fillId="3" borderId="1" xfId="0" applyFont="1" applyFill="1" applyBorder="1"/>
    <xf numFmtId="0" fontId="11" fillId="4" borderId="3" xfId="0" applyFont="1" applyFill="1" applyBorder="1"/>
    <xf numFmtId="0" fontId="3" fillId="4" borderId="13" xfId="0" applyFont="1" applyFill="1" applyBorder="1"/>
    <xf numFmtId="0" fontId="3" fillId="4" borderId="12" xfId="0" applyFont="1" applyFill="1" applyBorder="1"/>
    <xf numFmtId="0" fontId="13" fillId="3" borderId="0" xfId="0" applyFont="1" applyFill="1" applyAlignment="1">
      <alignment horizontal="right" vertical="center"/>
    </xf>
    <xf numFmtId="0" fontId="12" fillId="3" borderId="1" xfId="0" applyFont="1" applyFill="1" applyBorder="1" applyAlignment="1">
      <alignment horizontal="left" vertical="center"/>
    </xf>
    <xf numFmtId="0" fontId="11" fillId="4" borderId="7" xfId="0" applyFont="1" applyFill="1" applyBorder="1"/>
    <xf numFmtId="0" fontId="11" fillId="4" borderId="3" xfId="0" applyFont="1" applyFill="1" applyBorder="1"/>
    <xf numFmtId="0" fontId="11" fillId="4" borderId="3" xfId="0" applyFont="1" applyFill="1" applyBorder="1" applyAlignment="1">
      <alignment horizontal="right"/>
    </xf>
    <xf numFmtId="0" fontId="11" fillId="4" borderId="10" xfId="0" applyFont="1" applyFill="1" applyBorder="1"/>
    <xf numFmtId="0" fontId="12" fillId="4" borderId="5" xfId="0" applyFont="1" applyFill="1" applyBorder="1" applyAlignment="1">
      <alignment horizontal="left" vertical="center"/>
    </xf>
    <xf numFmtId="0" fontId="12" fillId="4" borderId="1" xfId="0" applyFont="1" applyFill="1" applyBorder="1" applyAlignment="1">
      <alignment horizontal="left" vertical="center"/>
    </xf>
    <xf numFmtId="0" fontId="12" fillId="4" borderId="8" xfId="0" applyFont="1" applyFill="1" applyBorder="1" applyAlignment="1">
      <alignment horizontal="left" vertical="center"/>
    </xf>
    <xf numFmtId="0" fontId="7" fillId="4" borderId="6" xfId="0" applyFont="1" applyFill="1" applyBorder="1" applyAlignment="1">
      <alignment horizontal="right" vertical="center"/>
    </xf>
    <xf numFmtId="0" fontId="13" fillId="4" borderId="0" xfId="0" applyFont="1" applyFill="1" applyAlignment="1">
      <alignment horizontal="right" vertical="center"/>
    </xf>
    <xf numFmtId="0" fontId="13" fillId="4" borderId="9" xfId="0" applyFont="1" applyFill="1" applyBorder="1" applyAlignment="1">
      <alignment horizontal="right" vertical="center"/>
    </xf>
    <xf numFmtId="0" fontId="12" fillId="4" borderId="5" xfId="0" applyFont="1" applyFill="1" applyBorder="1" applyAlignment="1">
      <alignment horizontal="left"/>
    </xf>
    <xf numFmtId="0" fontId="12" fillId="4" borderId="1" xfId="0" applyFont="1" applyFill="1" applyBorder="1"/>
    <xf numFmtId="0" fontId="12" fillId="4" borderId="8" xfId="0" applyFont="1" applyFill="1" applyBorder="1"/>
    <xf numFmtId="0" fontId="7" fillId="4" borderId="6" xfId="0" applyFont="1" applyFill="1" applyBorder="1" applyAlignment="1">
      <alignment horizontal="right"/>
    </xf>
    <xf numFmtId="0" fontId="13" fillId="4" borderId="0" xfId="0" applyFont="1" applyFill="1" applyAlignment="1">
      <alignment horizontal="right"/>
    </xf>
    <xf numFmtId="0" fontId="13" fillId="4" borderId="9" xfId="0" applyFont="1" applyFill="1" applyBorder="1" applyAlignment="1">
      <alignment horizontal="right"/>
    </xf>
    <xf numFmtId="0" fontId="11" fillId="4" borderId="14" xfId="0" applyFont="1" applyFill="1" applyBorder="1" applyAlignment="1">
      <alignment horizontal="center"/>
    </xf>
    <xf numFmtId="0" fontId="11" fillId="4" borderId="15" xfId="0" applyFont="1" applyFill="1" applyBorder="1" applyAlignment="1">
      <alignment horizontal="center"/>
    </xf>
    <xf numFmtId="0" fontId="11" fillId="4" borderId="15" xfId="0" applyFont="1" applyFill="1" applyBorder="1"/>
    <xf numFmtId="164" fontId="10" fillId="4" borderId="15" xfId="0" applyNumberFormat="1" applyFont="1" applyFill="1" applyBorder="1" applyAlignment="1">
      <alignment horizontal="right"/>
    </xf>
    <xf numFmtId="0" fontId="10" fillId="4" borderId="15" xfId="0" applyFont="1" applyFill="1" applyBorder="1" applyAlignment="1">
      <alignment horizontal="right"/>
    </xf>
    <xf numFmtId="164" fontId="11" fillId="4" borderId="15" xfId="0" applyNumberFormat="1" applyFont="1" applyFill="1" applyBorder="1" applyAlignment="1">
      <alignment horizontal="right"/>
    </xf>
    <xf numFmtId="0" fontId="11" fillId="4" borderId="15" xfId="0" applyFont="1" applyFill="1" applyBorder="1" applyAlignment="1">
      <alignment horizontal="right"/>
    </xf>
    <xf numFmtId="165" fontId="11" fillId="4" borderId="15" xfId="0" applyNumberFormat="1" applyFont="1" applyFill="1" applyBorder="1" applyAlignment="1">
      <alignment horizontal="right"/>
    </xf>
    <xf numFmtId="0" fontId="11" fillId="4" borderId="16" xfId="0" applyFont="1" applyFill="1" applyBorder="1" applyAlignment="1">
      <alignment horizontal="right"/>
    </xf>
    <xf numFmtId="0" fontId="11" fillId="11" borderId="17" xfId="0" applyFont="1" applyFill="1" applyBorder="1" applyAlignment="1">
      <alignment horizontal="center"/>
    </xf>
    <xf numFmtId="0" fontId="11" fillId="11" borderId="18" xfId="0" applyFont="1" applyFill="1" applyBorder="1" applyAlignment="1">
      <alignment horizontal="center"/>
    </xf>
    <xf numFmtId="0" fontId="11" fillId="11" borderId="18" xfId="0" applyFont="1" applyFill="1" applyBorder="1"/>
    <xf numFmtId="164" fontId="10" fillId="11" borderId="18" xfId="0" applyNumberFormat="1" applyFont="1" applyFill="1" applyBorder="1" applyAlignment="1">
      <alignment horizontal="right"/>
    </xf>
    <xf numFmtId="0" fontId="10" fillId="11" borderId="18" xfId="0" applyFont="1" applyFill="1" applyBorder="1" applyAlignment="1">
      <alignment horizontal="right"/>
    </xf>
    <xf numFmtId="164" fontId="11" fillId="11" borderId="18" xfId="0" applyNumberFormat="1" applyFont="1" applyFill="1" applyBorder="1" applyAlignment="1">
      <alignment horizontal="right"/>
    </xf>
    <xf numFmtId="0" fontId="11" fillId="11" borderId="18" xfId="0" applyFont="1" applyFill="1" applyBorder="1" applyAlignment="1">
      <alignment horizontal="right"/>
    </xf>
    <xf numFmtId="165" fontId="11" fillId="11" borderId="18" xfId="0" applyNumberFormat="1" applyFont="1" applyFill="1" applyBorder="1" applyAlignment="1">
      <alignment horizontal="right"/>
    </xf>
    <xf numFmtId="0" fontId="11" fillId="11" borderId="19" xfId="0" applyFont="1" applyFill="1" applyBorder="1" applyAlignment="1">
      <alignment horizontal="right"/>
    </xf>
    <xf numFmtId="0" fontId="11" fillId="4" borderId="17" xfId="0" applyFont="1" applyFill="1" applyBorder="1" applyAlignment="1">
      <alignment horizontal="center"/>
    </xf>
    <xf numFmtId="0" fontId="11" fillId="4" borderId="18" xfId="0" applyFont="1" applyFill="1" applyBorder="1" applyAlignment="1">
      <alignment horizontal="center"/>
    </xf>
    <xf numFmtId="0" fontId="11" fillId="4" borderId="18" xfId="0" applyFont="1" applyFill="1" applyBorder="1"/>
    <xf numFmtId="164" fontId="10" fillId="4" borderId="18" xfId="0" applyNumberFormat="1" applyFont="1" applyFill="1" applyBorder="1" applyAlignment="1">
      <alignment horizontal="right"/>
    </xf>
    <xf numFmtId="0" fontId="10" fillId="4" borderId="18" xfId="0" applyFont="1" applyFill="1" applyBorder="1" applyAlignment="1">
      <alignment horizontal="right"/>
    </xf>
    <xf numFmtId="164" fontId="11" fillId="4" borderId="18" xfId="0" applyNumberFormat="1" applyFont="1" applyFill="1" applyBorder="1" applyAlignment="1">
      <alignment horizontal="right"/>
    </xf>
    <xf numFmtId="0" fontId="11" fillId="4" borderId="18" xfId="0" applyFont="1" applyFill="1" applyBorder="1" applyAlignment="1">
      <alignment horizontal="right"/>
    </xf>
    <xf numFmtId="165" fontId="11" fillId="4" borderId="18" xfId="0" applyNumberFormat="1" applyFont="1" applyFill="1" applyBorder="1" applyAlignment="1">
      <alignment horizontal="right"/>
    </xf>
    <xf numFmtId="0" fontId="11" fillId="4" borderId="19" xfId="0" applyFont="1" applyFill="1" applyBorder="1" applyAlignment="1">
      <alignment horizontal="right"/>
    </xf>
    <xf numFmtId="0" fontId="17" fillId="14" borderId="17" xfId="0" applyFont="1" applyFill="1" applyBorder="1" applyAlignment="1">
      <alignment horizontal="center"/>
    </xf>
    <xf numFmtId="0" fontId="17" fillId="14" borderId="18" xfId="0" applyFont="1" applyFill="1" applyBorder="1" applyAlignment="1">
      <alignment horizontal="center"/>
    </xf>
    <xf numFmtId="0" fontId="11" fillId="14" borderId="18" xfId="0" applyFont="1" applyFill="1" applyBorder="1"/>
    <xf numFmtId="164" fontId="10" fillId="14" borderId="18" xfId="0" applyNumberFormat="1" applyFont="1" applyFill="1" applyBorder="1" applyAlignment="1">
      <alignment horizontal="right"/>
    </xf>
    <xf numFmtId="0" fontId="10" fillId="14" borderId="18" xfId="0" applyFont="1" applyFill="1" applyBorder="1" applyAlignment="1">
      <alignment horizontal="right"/>
    </xf>
    <xf numFmtId="164" fontId="11" fillId="14" borderId="18" xfId="0" applyNumberFormat="1" applyFont="1" applyFill="1" applyBorder="1" applyAlignment="1">
      <alignment horizontal="right"/>
    </xf>
    <xf numFmtId="0" fontId="11" fillId="14" borderId="18" xfId="0" applyFont="1" applyFill="1" applyBorder="1" applyAlignment="1">
      <alignment horizontal="right"/>
    </xf>
    <xf numFmtId="165" fontId="11" fillId="14" borderId="18" xfId="0" applyNumberFormat="1" applyFont="1" applyFill="1" applyBorder="1" applyAlignment="1">
      <alignment horizontal="right"/>
    </xf>
    <xf numFmtId="0" fontId="11" fillId="14" borderId="19" xfId="0" applyFont="1" applyFill="1" applyBorder="1" applyAlignment="1">
      <alignment horizontal="right"/>
    </xf>
    <xf numFmtId="0" fontId="16" fillId="13" borderId="17" xfId="0" applyFont="1" applyFill="1" applyBorder="1" applyAlignment="1">
      <alignment horizontal="center"/>
    </xf>
    <xf numFmtId="0" fontId="16" fillId="13" borderId="18" xfId="0" applyFont="1" applyFill="1" applyBorder="1" applyAlignment="1">
      <alignment horizontal="center"/>
    </xf>
    <xf numFmtId="0" fontId="11" fillId="13" borderId="18" xfId="0" applyFont="1" applyFill="1" applyBorder="1"/>
    <xf numFmtId="164" fontId="10" fillId="13" borderId="18" xfId="0" applyNumberFormat="1" applyFont="1" applyFill="1" applyBorder="1" applyAlignment="1">
      <alignment horizontal="right"/>
    </xf>
    <xf numFmtId="0" fontId="10" fillId="13" borderId="18" xfId="0" applyFont="1" applyFill="1" applyBorder="1" applyAlignment="1">
      <alignment horizontal="right"/>
    </xf>
    <xf numFmtId="164" fontId="11" fillId="13" borderId="18" xfId="0" applyNumberFormat="1" applyFont="1" applyFill="1" applyBorder="1" applyAlignment="1">
      <alignment horizontal="right"/>
    </xf>
    <xf numFmtId="0" fontId="11" fillId="13" borderId="18" xfId="0" applyFont="1" applyFill="1" applyBorder="1" applyAlignment="1">
      <alignment horizontal="right"/>
    </xf>
    <xf numFmtId="165" fontId="11" fillId="13" borderId="18" xfId="0" applyNumberFormat="1" applyFont="1" applyFill="1" applyBorder="1" applyAlignment="1">
      <alignment horizontal="right"/>
    </xf>
    <xf numFmtId="0" fontId="11" fillId="13" borderId="19" xfId="0" applyFont="1" applyFill="1" applyBorder="1" applyAlignment="1">
      <alignment horizontal="right"/>
    </xf>
    <xf numFmtId="0" fontId="5" fillId="10" borderId="0" xfId="0" applyFont="1" applyFill="1"/>
    <xf numFmtId="0" fontId="5" fillId="10" borderId="9" xfId="0" applyFont="1" applyFill="1" applyBorder="1"/>
    <xf numFmtId="0" fontId="15" fillId="12" borderId="6" xfId="0" applyFont="1" applyFill="1" applyBorder="1" applyAlignment="1">
      <alignment horizontal="center"/>
    </xf>
    <xf numFmtId="0" fontId="15" fillId="12" borderId="0" xfId="0" applyFont="1" applyFill="1" applyAlignment="1">
      <alignment horizontal="center"/>
    </xf>
    <xf numFmtId="0" fontId="11" fillId="12" borderId="0" xfId="0" applyFont="1" applyFill="1"/>
    <xf numFmtId="164" fontId="10" fillId="12" borderId="0" xfId="0" applyNumberFormat="1" applyFont="1" applyFill="1" applyAlignment="1">
      <alignment horizontal="right"/>
    </xf>
    <xf numFmtId="0" fontId="10" fillId="12" borderId="0" xfId="0" applyFont="1" applyFill="1" applyAlignment="1">
      <alignment horizontal="right"/>
    </xf>
    <xf numFmtId="164" fontId="11" fillId="12" borderId="0" xfId="0" applyNumberFormat="1" applyFont="1" applyFill="1" applyAlignment="1">
      <alignment horizontal="right"/>
    </xf>
    <xf numFmtId="0" fontId="11" fillId="12" borderId="0" xfId="0" applyFont="1" applyFill="1" applyAlignment="1">
      <alignment horizontal="right"/>
    </xf>
    <xf numFmtId="165" fontId="11" fillId="12" borderId="0" xfId="0" applyNumberFormat="1" applyFont="1" applyFill="1" applyAlignment="1">
      <alignment horizontal="right"/>
    </xf>
    <xf numFmtId="0" fontId="11" fillId="12" borderId="9" xfId="0" applyFont="1" applyFill="1" applyBorder="1" applyAlignment="1">
      <alignment horizontal="right"/>
    </xf>
    <xf numFmtId="0" fontId="14" fillId="4" borderId="5" xfId="0" applyFont="1" applyFill="1" applyBorder="1"/>
    <xf numFmtId="0" fontId="3" fillId="4" borderId="1" xfId="0" applyFont="1" applyFill="1" applyBorder="1"/>
    <xf numFmtId="0" fontId="3" fillId="4" borderId="4" xfId="0" applyFont="1" applyFill="1" applyBorder="1" applyAlignment="1">
      <alignment horizontal="center"/>
    </xf>
    <xf numFmtId="0" fontId="3" fillId="4" borderId="2" xfId="0" applyFont="1" applyFill="1" applyBorder="1"/>
    <xf numFmtId="0" fontId="3" fillId="4" borderId="11" xfId="0" applyFont="1" applyFill="1" applyBorder="1"/>
    <xf numFmtId="0" fontId="5" fillId="10" borderId="6" xfId="0" applyFont="1" applyFill="1" applyBorder="1"/>
    <xf numFmtId="0" fontId="18" fillId="0" borderId="5" xfId="0" applyFont="1" applyBorder="1" applyAlignment="1">
      <alignment horizontal="left"/>
    </xf>
    <xf numFmtId="0" fontId="0" fillId="0" borderId="1" xfId="0" applyBorder="1"/>
    <xf numFmtId="0" fontId="0" fillId="0" borderId="8" xfId="0" applyBorder="1"/>
    <xf numFmtId="0" fontId="4" fillId="0" borderId="6" xfId="0" applyFont="1" applyBorder="1" applyAlignment="1">
      <alignment horizontal="right"/>
    </xf>
    <xf numFmtId="0" fontId="0" fillId="0" borderId="0" xfId="0"/>
    <xf numFmtId="0" fontId="0" fillId="0" borderId="9" xfId="0" applyBorder="1"/>
    <xf numFmtId="165" fontId="19" fillId="4" borderId="6" xfId="0" applyNumberFormat="1" applyFont="1" applyFill="1" applyBorder="1" applyAlignment="1">
      <alignment vertical="center"/>
    </xf>
    <xf numFmtId="0" fontId="3" fillId="4" borderId="0" xfId="0" applyFont="1" applyFill="1"/>
    <xf numFmtId="0" fontId="3" fillId="4" borderId="9" xfId="0" applyFont="1" applyFill="1" applyBorder="1"/>
    <xf numFmtId="0" fontId="3" fillId="4" borderId="6" xfId="0" applyFont="1" applyFill="1" applyBorder="1"/>
    <xf numFmtId="0" fontId="6" fillId="4" borderId="6" xfId="0" applyFont="1" applyFill="1" applyBorder="1" applyAlignment="1">
      <alignment vertical="center"/>
    </xf>
    <xf numFmtId="0" fontId="3" fillId="4" borderId="7" xfId="0" applyFont="1" applyFill="1" applyBorder="1"/>
    <xf numFmtId="0" fontId="3" fillId="4" borderId="3" xfId="0" applyFont="1" applyFill="1" applyBorder="1"/>
    <xf numFmtId="0" fontId="3" fillId="4" borderId="10" xfId="0" applyFont="1" applyFill="1" applyBorder="1"/>
    <xf numFmtId="0" fontId="5" fillId="4" borderId="6" xfId="0" applyFont="1" applyFill="1" applyBorder="1" applyAlignment="1">
      <alignment vertical="center"/>
    </xf>
    <xf numFmtId="166" fontId="19" fillId="4" borderId="6" xfId="0" applyNumberFormat="1" applyFont="1" applyFill="1" applyBorder="1" applyAlignment="1">
      <alignment vertical="center"/>
    </xf>
    <xf numFmtId="3" fontId="19" fillId="4" borderId="6" xfId="0" applyNumberFormat="1" applyFont="1" applyFill="1" applyBorder="1" applyAlignment="1">
      <alignment vertical="center"/>
    </xf>
    <xf numFmtId="0" fontId="8" fillId="3" borderId="0" xfId="0" applyFont="1" applyFill="1"/>
    <xf numFmtId="0" fontId="3" fillId="3" borderId="0" xfId="0" applyFont="1" applyFill="1"/>
    <xf numFmtId="0" fontId="9" fillId="3" borderId="0" xfId="0" applyFont="1" applyFill="1"/>
    <xf numFmtId="0" fontId="5" fillId="4" borderId="5" xfId="0" applyFont="1" applyFill="1" applyBorder="1" applyAlignment="1">
      <alignment vertical="center"/>
    </xf>
    <xf numFmtId="0" fontId="3" fillId="4" borderId="8" xfId="0" applyFont="1" applyFill="1" applyBorder="1"/>
  </cellXfs>
  <cellStyles count="1">
    <cellStyle name="Normal" xfId="0" builtinId="0"/>
  </cellStyles>
  <dxfs count="12">
    <dxf>
      <font>
        <name val="Aptos"/>
      </font>
      <numFmt numFmtId="164" formatCode="&quot;₹&quot;#,##0.00"/>
    </dxf>
    <dxf>
      <font>
        <name val="Aptos"/>
      </font>
      <numFmt numFmtId="164" formatCode="&quot;₹&quot;#,##0.00"/>
    </dxf>
    <dxf>
      <font>
        <name val="Aptos"/>
      </font>
      <numFmt numFmtId="164" formatCode="&quot;₹&quot;#,##0.00"/>
    </dxf>
    <dxf>
      <font>
        <name val="Aptos"/>
      </font>
      <numFmt numFmtId="164" formatCode="&quot;₹&quot;#,##0.00"/>
    </dxf>
    <dxf>
      <font>
        <name val="Aptos"/>
      </font>
      <numFmt numFmtId="3" formatCode="#,##0"/>
    </dxf>
    <dxf>
      <font>
        <name val="Aptos"/>
      </font>
      <numFmt numFmtId="30" formatCode="@"/>
    </dxf>
    <dxf>
      <font>
        <name val="Aptos"/>
      </font>
      <numFmt numFmtId="30" formatCode="@"/>
    </dxf>
    <dxf>
      <font>
        <name val="Aptos"/>
      </font>
      <numFmt numFmtId="30" formatCode="@"/>
    </dxf>
    <dxf>
      <font>
        <name val="Aptos"/>
      </font>
      <numFmt numFmtId="30" formatCode="@"/>
    </dxf>
    <dxf>
      <font>
        <name val="Aptos"/>
      </font>
      <numFmt numFmtId="30" formatCode="@"/>
    </dxf>
    <dxf>
      <font>
        <name val="Aptos"/>
      </font>
    </dxf>
    <dxf>
      <font>
        <name val="Aptos"/>
      </font>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sheetMetadata" Target="metadata.xml"/><Relationship Id="rId5" Type="http://schemas.microsoft.com/office/2007/relationships/slicerCache" Target="slicerCaches/slicerCache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'Pivot Data'!$B$1</c:f>
              <c:strCache>
                <c:ptCount val="1"/>
                <c:pt idx="0">
                  <c:v>Revenue</c:v>
                </c:pt>
              </c:strCache>
            </c:strRef>
          </c:tx>
          <c:spPr>
            <a:solidFill>
              <a:srgbClr val="3B82F6"/>
            </a:solidFill>
            <a:ln>
              <a:noFill/>
            </a:ln>
            <a:effectLst/>
          </c:spPr>
          <c:invertIfNegative val="0"/>
          <c:cat>
            <c:strRef>
              <c:f>'Pivot Data'!$A$2:$A$6</c:f>
              <c:strCache>
                <c:ptCount val="5"/>
                <c:pt idx="0">
                  <c:v>West</c:v>
                </c:pt>
                <c:pt idx="1">
                  <c:v>North</c:v>
                </c:pt>
                <c:pt idx="2">
                  <c:v>Central</c:v>
                </c:pt>
                <c:pt idx="3">
                  <c:v>East</c:v>
                </c:pt>
                <c:pt idx="4">
                  <c:v>South</c:v>
                </c:pt>
              </c:strCache>
            </c:strRef>
          </c:cat>
          <c:val>
            <c:numRef>
              <c:f>'Pivot Data'!$B$2:$B$6</c:f>
              <c:numCache>
                <c:formatCode>"₹"#,##0.00</c:formatCode>
                <c:ptCount val="5"/>
                <c:pt idx="0">
                  <c:v>467789.86999999988</c:v>
                </c:pt>
                <c:pt idx="1">
                  <c:v>457310</c:v>
                </c:pt>
                <c:pt idx="2">
                  <c:v>447078.44000000006</c:v>
                </c:pt>
                <c:pt idx="3">
                  <c:v>362759.22</c:v>
                </c:pt>
                <c:pt idx="4">
                  <c:v>343915.8000000001</c:v>
                </c:pt>
              </c:numCache>
            </c:numRef>
          </c:val>
          <c:extLst>
            <c:ext xmlns:c16="http://schemas.microsoft.com/office/drawing/2014/chart" uri="{C3380CC4-5D6E-409C-BE32-E72D297353CC}">
              <c16:uniqueId val="{00000000-EFA0-4C36-8802-37F995259CF9}"/>
            </c:ext>
          </c:extLst>
        </c:ser>
        <c:dLbls>
          <c:showLegendKey val="0"/>
          <c:showVal val="0"/>
          <c:showCatName val="0"/>
          <c:showSerName val="0"/>
          <c:showPercent val="0"/>
          <c:showBubbleSize val="0"/>
        </c:dLbls>
        <c:gapWidth val="219"/>
        <c:overlap val="-27"/>
        <c:axId val="1428119039"/>
        <c:axId val="1426874959"/>
      </c:barChart>
      <c:catAx>
        <c:axId val="1428119039"/>
        <c:scaling>
          <c:orientation val="minMax"/>
        </c:scaling>
        <c:delete val="0"/>
        <c:axPos val="b"/>
        <c:numFmt formatCode="General" sourceLinked="1"/>
        <c:majorTickMark val="none"/>
        <c:minorTickMark val="none"/>
        <c:tickLblPos val="nextTo"/>
        <c:spPr>
          <a:noFill/>
          <a:ln w="9525" cap="flat" cmpd="sng" algn="ctr">
            <a:solidFill>
              <a:srgbClr val="11182A"/>
            </a:solidFill>
            <a:prstDash val="solid"/>
            <a:round/>
            <a:headEnd type="none" w="med" len="med"/>
            <a:tailEnd type="none" w="med" len="med"/>
          </a:ln>
          <a:effectLst/>
        </c:spPr>
        <c:txPr>
          <a:bodyPr rot="-60000000" spcFirstLastPara="1" vertOverflow="ellipsis" vert="horz" wrap="square" anchor="ctr" anchorCtr="1"/>
          <a:lstStyle/>
          <a:p>
            <a:pPr>
              <a:defRPr sz="800" b="0" i="0" u="none" strike="noStrike" kern="1200" baseline="0">
                <a:solidFill>
                  <a:srgbClr val="8D9BB5"/>
                </a:solidFill>
                <a:latin typeface="Aptos"/>
                <a:ea typeface="Aptos"/>
                <a:cs typeface="Aptos"/>
              </a:defRPr>
            </a:pPr>
            <a:endParaRPr lang="en-US"/>
          </a:p>
        </c:txPr>
        <c:crossAx val="1426874959"/>
        <c:crosses val="autoZero"/>
        <c:auto val="1"/>
        <c:lblAlgn val="ctr"/>
        <c:lblOffset val="100"/>
        <c:noMultiLvlLbl val="0"/>
      </c:catAx>
      <c:valAx>
        <c:axId val="1426874959"/>
        <c:scaling>
          <c:orientation val="minMax"/>
        </c:scaling>
        <c:delete val="0"/>
        <c:axPos val="l"/>
        <c:majorGridlines>
          <c:spPr>
            <a:ln w="9525" cap="flat" cmpd="sng" algn="ctr">
              <a:solidFill>
                <a:srgbClr val="263653"/>
              </a:solidFill>
              <a:prstDash val="solid"/>
              <a:round/>
              <a:headEnd type="none" w="med" len="med"/>
              <a:tailEnd type="none" w="med" len="med"/>
            </a:ln>
            <a:effectLst/>
          </c:spPr>
        </c:majorGridlines>
        <c:numFmt formatCode="&quot;₹&quot;#,##0.00" sourceLinked="1"/>
        <c:majorTickMark val="none"/>
        <c:minorTickMark val="none"/>
        <c:tickLblPos val="nextTo"/>
        <c:spPr>
          <a:noFill/>
          <a:ln w="12700" cap="flat" cmpd="sng" algn="ctr">
            <a:solidFill>
              <a:srgbClr val="11182A"/>
            </a:solidFill>
            <a:prstDash val="solid"/>
            <a:round/>
            <a:headEnd type="none" w="med" len="med"/>
            <a:tailEnd type="none" w="med" len="med"/>
          </a:ln>
          <a:effectLst/>
        </c:spPr>
        <c:txPr>
          <a:bodyPr rot="-60000000" spcFirstLastPara="1" vertOverflow="ellipsis" vert="horz" wrap="square" anchor="ctr" anchorCtr="1"/>
          <a:lstStyle/>
          <a:p>
            <a:pPr>
              <a:defRPr sz="800" b="0" i="0" u="none" strike="noStrike" kern="1200" baseline="0">
                <a:solidFill>
                  <a:srgbClr val="8D9BB5"/>
                </a:solidFill>
                <a:latin typeface="Aptos"/>
                <a:ea typeface="Aptos"/>
                <a:cs typeface="Aptos"/>
              </a:defRPr>
            </a:pPr>
            <a:endParaRPr lang="en-US"/>
          </a:p>
        </c:txPr>
        <c:crossAx val="1428119039"/>
        <c:crosses val="autoZero"/>
        <c:crossBetween val="between"/>
      </c:valAx>
      <c:spPr>
        <a:solidFill>
          <a:srgbClr val="11182A"/>
        </a:solid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11182A"/>
    </a:solidFill>
    <a:ln w="9525" cap="flat" cmpd="sng" algn="ctr">
      <a:solidFill>
        <a:srgbClr val="11182A"/>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strRef>
              <c:f>'Pivot Data'!$E$1</c:f>
              <c:strCache>
                <c:ptCount val="1"/>
                <c:pt idx="0">
                  <c:v>Revenue</c:v>
                </c:pt>
              </c:strCache>
            </c:strRef>
          </c:tx>
          <c:dPt>
            <c:idx val="0"/>
            <c:bubble3D val="0"/>
            <c:spPr>
              <a:solidFill>
                <a:srgbClr val="3B82F6"/>
              </a:solidFill>
              <a:ln w="19050">
                <a:solidFill>
                  <a:schemeClr val="lt1"/>
                </a:solidFill>
              </a:ln>
              <a:effectLst/>
            </c:spPr>
            <c:extLst>
              <c:ext xmlns:c16="http://schemas.microsoft.com/office/drawing/2014/chart" uri="{C3380CC4-5D6E-409C-BE32-E72D297353CC}">
                <c16:uniqueId val="{00000001-83AB-4531-A12A-6C2FB9AD8B81}"/>
              </c:ext>
            </c:extLst>
          </c:dPt>
          <c:dPt>
            <c:idx val="1"/>
            <c:bubble3D val="0"/>
            <c:spPr>
              <a:solidFill>
                <a:srgbClr val="16A34A"/>
              </a:solidFill>
              <a:ln w="19050">
                <a:solidFill>
                  <a:schemeClr val="lt1"/>
                </a:solidFill>
              </a:ln>
              <a:effectLst/>
            </c:spPr>
            <c:extLst>
              <c:ext xmlns:c16="http://schemas.microsoft.com/office/drawing/2014/chart" uri="{C3380CC4-5D6E-409C-BE32-E72D297353CC}">
                <c16:uniqueId val="{00000002-83AB-4531-A12A-6C2FB9AD8B81}"/>
              </c:ext>
            </c:extLst>
          </c:dPt>
          <c:dPt>
            <c:idx val="2"/>
            <c:bubble3D val="0"/>
            <c:spPr>
              <a:solidFill>
                <a:srgbClr val="F28C28"/>
              </a:solidFill>
              <a:ln w="19050">
                <a:solidFill>
                  <a:schemeClr val="lt1"/>
                </a:solidFill>
              </a:ln>
              <a:effectLst/>
            </c:spPr>
            <c:extLst>
              <c:ext xmlns:c16="http://schemas.microsoft.com/office/drawing/2014/chart" uri="{C3380CC4-5D6E-409C-BE32-E72D297353CC}">
                <c16:uniqueId val="{00000003-83AB-4531-A12A-6C2FB9AD8B81}"/>
              </c:ext>
            </c:extLst>
          </c:dPt>
          <c:dPt>
            <c:idx val="3"/>
            <c:bubble3D val="0"/>
            <c:spPr>
              <a:solidFill>
                <a:srgbClr val="EF2B2B"/>
              </a:solidFill>
              <a:ln w="19050">
                <a:solidFill>
                  <a:schemeClr val="lt1"/>
                </a:solidFill>
              </a:ln>
              <a:effectLst/>
            </c:spPr>
            <c:extLst>
              <c:ext xmlns:c16="http://schemas.microsoft.com/office/drawing/2014/chart" uri="{C3380CC4-5D6E-409C-BE32-E72D297353CC}">
                <c16:uniqueId val="{00000004-83AB-4531-A12A-6C2FB9AD8B81}"/>
              </c:ext>
            </c:extLst>
          </c:dPt>
          <c:dPt>
            <c:idx val="4"/>
            <c:bubble3D val="0"/>
            <c:spPr>
              <a:solidFill>
                <a:srgbClr val="9333EA"/>
              </a:solidFill>
              <a:ln w="19050">
                <a:solidFill>
                  <a:schemeClr val="lt1"/>
                </a:solidFill>
              </a:ln>
              <a:effectLst/>
            </c:spPr>
            <c:extLst>
              <c:ext xmlns:c16="http://schemas.microsoft.com/office/drawing/2014/chart" uri="{C3380CC4-5D6E-409C-BE32-E72D297353CC}">
                <c16:uniqueId val="{00000005-83AB-4531-A12A-6C2FB9AD8B81}"/>
              </c:ext>
            </c:extLst>
          </c:dPt>
          <c:cat>
            <c:strRef>
              <c:f>'Pivot Data'!$D$2:$D$6</c:f>
              <c:strCache>
                <c:ptCount val="5"/>
                <c:pt idx="0">
                  <c:v>Sports</c:v>
                </c:pt>
                <c:pt idx="1">
                  <c:v>Electronics</c:v>
                </c:pt>
                <c:pt idx="2">
                  <c:v>Apparel</c:v>
                </c:pt>
                <c:pt idx="3">
                  <c:v>Home &amp; Kitchen</c:v>
                </c:pt>
                <c:pt idx="4">
                  <c:v>Beauty</c:v>
                </c:pt>
              </c:strCache>
            </c:strRef>
          </c:cat>
          <c:val>
            <c:numRef>
              <c:f>'Pivot Data'!$E$2:$E$6</c:f>
              <c:numCache>
                <c:formatCode>"₹"#,##0.00</c:formatCode>
                <c:ptCount val="5"/>
                <c:pt idx="0">
                  <c:v>577980.96000000008</c:v>
                </c:pt>
                <c:pt idx="1">
                  <c:v>439115.6999999999</c:v>
                </c:pt>
                <c:pt idx="2">
                  <c:v>432071.68000000005</c:v>
                </c:pt>
                <c:pt idx="3">
                  <c:v>346259.78</c:v>
                </c:pt>
                <c:pt idx="4">
                  <c:v>283425.21000000002</c:v>
                </c:pt>
              </c:numCache>
            </c:numRef>
          </c:val>
          <c:extLst>
            <c:ext xmlns:c16="http://schemas.microsoft.com/office/drawing/2014/chart" uri="{C3380CC4-5D6E-409C-BE32-E72D297353CC}">
              <c16:uniqueId val="{00000000-83AB-4531-A12A-6C2FB9AD8B81}"/>
            </c:ext>
          </c:extLst>
        </c:ser>
        <c:dLbls>
          <c:showLegendKey val="0"/>
          <c:showVal val="0"/>
          <c:showCatName val="0"/>
          <c:showSerName val="0"/>
          <c:showPercent val="0"/>
          <c:showBubbleSize val="0"/>
          <c:showLeaderLines val="1"/>
        </c:dLbls>
        <c:firstSliceAng val="0"/>
        <c:holeSize val="75"/>
      </c:doughnutChart>
      <c:spPr>
        <a:solidFill>
          <a:srgbClr val="11182A"/>
        </a:solid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rgbClr val="8D9BB5"/>
              </a:solidFill>
              <a:latin typeface="Aptos"/>
              <a:ea typeface="Aptos"/>
              <a:cs typeface="Apto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11182A"/>
    </a:solidFill>
    <a:ln w="9525" cap="flat" cmpd="sng" algn="ctr">
      <a:solidFill>
        <a:srgbClr val="11182A"/>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'Pivot Data'!$H$1</c:f>
              <c:strCache>
                <c:ptCount val="1"/>
                <c:pt idx="0">
                  <c:v>Revenue</c:v>
                </c:pt>
              </c:strCache>
            </c:strRef>
          </c:tx>
          <c:spPr>
            <a:solidFill>
              <a:srgbClr val="F28C28"/>
            </a:solidFill>
            <a:ln>
              <a:noFill/>
            </a:ln>
            <a:effectLst/>
          </c:spPr>
          <c:invertIfNegative val="0"/>
          <c:cat>
            <c:strRef>
              <c:f>'Pivot Data'!$G$2:$G$9</c:f>
              <c:strCache>
                <c:ptCount val="8"/>
                <c:pt idx="0">
                  <c:v>Dumbbell Set</c:v>
                </c:pt>
                <c:pt idx="1">
                  <c:v>Tennis Racket</c:v>
                </c:pt>
                <c:pt idx="2">
                  <c:v>Blender</c:v>
                </c:pt>
                <c:pt idx="3">
                  <c:v>Smart Watch</c:v>
                </c:pt>
                <c:pt idx="4">
                  <c:v>Laptop Stand</c:v>
                </c:pt>
                <c:pt idx="5">
                  <c:v>Cotton T-Shirt</c:v>
                </c:pt>
                <c:pt idx="6">
                  <c:v>Running Shoes</c:v>
                </c:pt>
                <c:pt idx="7">
                  <c:v>Sunscreen SPF50</c:v>
                </c:pt>
              </c:strCache>
            </c:strRef>
          </c:cat>
          <c:val>
            <c:numRef>
              <c:f>'Pivot Data'!$H$2:$H$9</c:f>
              <c:numCache>
                <c:formatCode>"₹"#,##0.00</c:formatCode>
                <c:ptCount val="8"/>
                <c:pt idx="0">
                  <c:v>215862.06999999998</c:v>
                </c:pt>
                <c:pt idx="1">
                  <c:v>207250.34000000003</c:v>
                </c:pt>
                <c:pt idx="2">
                  <c:v>200154.39</c:v>
                </c:pt>
                <c:pt idx="3">
                  <c:v>171917.12000000002</c:v>
                </c:pt>
                <c:pt idx="4">
                  <c:v>147126.38</c:v>
                </c:pt>
                <c:pt idx="5">
                  <c:v>139349.6</c:v>
                </c:pt>
                <c:pt idx="6">
                  <c:v>115954.04999999999</c:v>
                </c:pt>
                <c:pt idx="7">
                  <c:v>100908.99</c:v>
                </c:pt>
              </c:numCache>
            </c:numRef>
          </c:val>
          <c:extLst>
            <c:ext xmlns:c16="http://schemas.microsoft.com/office/drawing/2014/chart" uri="{C3380CC4-5D6E-409C-BE32-E72D297353CC}">
              <c16:uniqueId val="{00000000-72E4-4519-9BFB-C5581175BC66}"/>
            </c:ext>
          </c:extLst>
        </c:ser>
        <c:dLbls>
          <c:showLegendKey val="0"/>
          <c:showVal val="0"/>
          <c:showCatName val="0"/>
          <c:showSerName val="0"/>
          <c:showPercent val="0"/>
          <c:showBubbleSize val="0"/>
        </c:dLbls>
        <c:gapWidth val="182"/>
        <c:axId val="1647834975"/>
        <c:axId val="1426904719"/>
      </c:barChart>
      <c:catAx>
        <c:axId val="1647834975"/>
        <c:scaling>
          <c:orientation val="maxMin"/>
        </c:scaling>
        <c:delete val="0"/>
        <c:axPos val="l"/>
        <c:numFmt formatCode="General" sourceLinked="1"/>
        <c:majorTickMark val="none"/>
        <c:minorTickMark val="none"/>
        <c:tickLblPos val="nextTo"/>
        <c:spPr>
          <a:noFill/>
          <a:ln w="9525" cap="flat" cmpd="sng" algn="ctr">
            <a:solidFill>
              <a:srgbClr val="11182A"/>
            </a:solidFill>
            <a:prstDash val="solid"/>
            <a:round/>
            <a:headEnd type="none" w="med" len="med"/>
            <a:tailEnd type="none" w="med" len="med"/>
          </a:ln>
          <a:effectLst/>
        </c:spPr>
        <c:txPr>
          <a:bodyPr rot="-60000000" spcFirstLastPara="1" vertOverflow="ellipsis" vert="horz" wrap="square" anchor="ctr" anchorCtr="1"/>
          <a:lstStyle/>
          <a:p>
            <a:pPr>
              <a:defRPr sz="800" b="0" i="0" u="none" strike="noStrike" kern="1200" baseline="0">
                <a:solidFill>
                  <a:srgbClr val="8D9BB5"/>
                </a:solidFill>
                <a:latin typeface="Aptos"/>
                <a:ea typeface="Aptos"/>
                <a:cs typeface="Aptos"/>
              </a:defRPr>
            </a:pPr>
            <a:endParaRPr lang="en-US"/>
          </a:p>
        </c:txPr>
        <c:crossAx val="1426904719"/>
        <c:crosses val="autoZero"/>
        <c:auto val="1"/>
        <c:lblAlgn val="ctr"/>
        <c:lblOffset val="100"/>
        <c:noMultiLvlLbl val="0"/>
      </c:catAx>
      <c:valAx>
        <c:axId val="1426904719"/>
        <c:scaling>
          <c:orientation val="minMax"/>
        </c:scaling>
        <c:delete val="0"/>
        <c:axPos val="t"/>
        <c:majorGridlines>
          <c:spPr>
            <a:ln w="9525" cap="flat" cmpd="sng" algn="ctr">
              <a:solidFill>
                <a:srgbClr val="263653"/>
              </a:solidFill>
              <a:prstDash val="solid"/>
              <a:round/>
              <a:headEnd type="none" w="med" len="med"/>
              <a:tailEnd type="none" w="med" len="med"/>
            </a:ln>
            <a:effectLst/>
          </c:spPr>
        </c:majorGridlines>
        <c:numFmt formatCode="&quot;₹&quot;#,##0.00" sourceLinked="1"/>
        <c:majorTickMark val="none"/>
        <c:minorTickMark val="none"/>
        <c:tickLblPos val="nextTo"/>
        <c:spPr>
          <a:noFill/>
          <a:ln w="12700" cap="flat" cmpd="sng" algn="ctr">
            <a:solidFill>
              <a:srgbClr val="11182A"/>
            </a:solidFill>
            <a:prstDash val="solid"/>
            <a:round/>
            <a:headEnd type="none" w="med" len="med"/>
            <a:tailEnd type="none" w="med" len="med"/>
          </a:ln>
          <a:effectLst/>
        </c:spPr>
        <c:txPr>
          <a:bodyPr rot="-60000000" spcFirstLastPara="1" vertOverflow="ellipsis" vert="horz" wrap="square" anchor="ctr" anchorCtr="1"/>
          <a:lstStyle/>
          <a:p>
            <a:pPr>
              <a:defRPr sz="800" b="0" i="0" u="none" strike="noStrike" kern="1200" baseline="0">
                <a:solidFill>
                  <a:srgbClr val="8D9BB5"/>
                </a:solidFill>
                <a:latin typeface="Aptos"/>
                <a:ea typeface="Aptos"/>
                <a:cs typeface="Aptos"/>
              </a:defRPr>
            </a:pPr>
            <a:endParaRPr lang="en-US"/>
          </a:p>
        </c:txPr>
        <c:crossAx val="1647834975"/>
        <c:crosses val="autoZero"/>
        <c:crossBetween val="between"/>
      </c:valAx>
      <c:spPr>
        <a:solidFill>
          <a:srgbClr val="11182A"/>
        </a:solid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11182A"/>
    </a:solidFill>
    <a:ln w="9525" cap="flat" cmpd="sng" algn="ctr">
      <a:solidFill>
        <a:srgbClr val="11182A"/>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Revenue</c:v>
          </c:tx>
          <c:spPr>
            <a:solidFill>
              <a:srgbClr val="3B82F6"/>
            </a:solidFill>
            <a:ln>
              <a:noFill/>
            </a:ln>
            <a:effectLst/>
          </c:spPr>
          <c:invertIfNegative val="0"/>
          <c:cat>
            <c:strRef>
              <c:f>'Pivot Data'!$J$2:$J$7</c:f>
              <c:strCache>
                <c:ptCount val="6"/>
                <c:pt idx="0">
                  <c:v>Jan-2025</c:v>
                </c:pt>
                <c:pt idx="1">
                  <c:v>Feb-2025</c:v>
                </c:pt>
                <c:pt idx="2">
                  <c:v>Mar-2025</c:v>
                </c:pt>
                <c:pt idx="3">
                  <c:v>Apr-2025</c:v>
                </c:pt>
                <c:pt idx="4">
                  <c:v>May-2025</c:v>
                </c:pt>
                <c:pt idx="5">
                  <c:v>Jun-2025</c:v>
                </c:pt>
              </c:strCache>
            </c:strRef>
          </c:cat>
          <c:val>
            <c:numRef>
              <c:f>'Pivot Data'!$K$2:$K$7</c:f>
              <c:numCache>
                <c:formatCode>"₹"#,##0.00</c:formatCode>
                <c:ptCount val="6"/>
                <c:pt idx="0">
                  <c:v>312884.79000000004</c:v>
                </c:pt>
                <c:pt idx="1">
                  <c:v>331405.13999999996</c:v>
                </c:pt>
                <c:pt idx="2">
                  <c:v>560455.59</c:v>
                </c:pt>
                <c:pt idx="3">
                  <c:v>374847.62</c:v>
                </c:pt>
                <c:pt idx="4">
                  <c:v>256395.29</c:v>
                </c:pt>
                <c:pt idx="5">
                  <c:v>242864.9</c:v>
                </c:pt>
              </c:numCache>
            </c:numRef>
          </c:val>
          <c:extLst>
            <c:ext xmlns:c16="http://schemas.microsoft.com/office/drawing/2014/chart" uri="{C3380CC4-5D6E-409C-BE32-E72D297353CC}">
              <c16:uniqueId val="{00000000-AC5D-4108-B9E2-FC61DCEEA82F}"/>
            </c:ext>
          </c:extLst>
        </c:ser>
        <c:dLbls>
          <c:showLegendKey val="0"/>
          <c:showVal val="0"/>
          <c:showCatName val="0"/>
          <c:showSerName val="0"/>
          <c:showPercent val="0"/>
          <c:showBubbleSize val="0"/>
        </c:dLbls>
        <c:gapWidth val="219"/>
        <c:overlap val="-27"/>
        <c:axId val="1647831727"/>
        <c:axId val="1426793359"/>
      </c:barChart>
      <c:lineChart>
        <c:grouping val="standard"/>
        <c:varyColors val="0"/>
        <c:ser>
          <c:idx val="1"/>
          <c:order val="1"/>
          <c:tx>
            <c:v>Target</c:v>
          </c:tx>
          <c:spPr>
            <a:ln w="28575" cap="rnd" cmpd="sng" algn="ctr">
              <a:solidFill>
                <a:srgbClr val="F28C28"/>
              </a:solidFill>
              <a:prstDash val="solid"/>
              <a:round/>
              <a:headEnd type="none" w="med" len="med"/>
              <a:tailEnd type="none" w="med" len="med"/>
            </a:ln>
            <a:effectLst/>
          </c:spPr>
          <c:marker>
            <c:symbol val="circle"/>
            <c:size val="7"/>
            <c:spPr>
              <a:solidFill>
                <a:schemeClr val="accent2"/>
              </a:solidFill>
              <a:ln w="9525">
                <a:solidFill>
                  <a:schemeClr val="accent2"/>
                </a:solidFill>
              </a:ln>
              <a:effectLst/>
            </c:spPr>
          </c:marker>
          <c:cat>
            <c:strRef>
              <c:f>'Pivot Data'!$J$2:$J$7</c:f>
              <c:strCache>
                <c:ptCount val="6"/>
                <c:pt idx="0">
                  <c:v>Jan-2025</c:v>
                </c:pt>
                <c:pt idx="1">
                  <c:v>Feb-2025</c:v>
                </c:pt>
                <c:pt idx="2">
                  <c:v>Mar-2025</c:v>
                </c:pt>
                <c:pt idx="3">
                  <c:v>Apr-2025</c:v>
                </c:pt>
                <c:pt idx="4">
                  <c:v>May-2025</c:v>
                </c:pt>
                <c:pt idx="5">
                  <c:v>Jun-2025</c:v>
                </c:pt>
              </c:strCache>
            </c:strRef>
          </c:cat>
          <c:val>
            <c:numRef>
              <c:f>'Pivot Data'!$L$2:$L$7</c:f>
              <c:numCache>
                <c:formatCode>"₹"#,##0.00</c:formatCode>
                <c:ptCount val="6"/>
                <c:pt idx="0">
                  <c:v>327677.7</c:v>
                </c:pt>
                <c:pt idx="1">
                  <c:v>339480.48999999993</c:v>
                </c:pt>
                <c:pt idx="2">
                  <c:v>570748.09</c:v>
                </c:pt>
                <c:pt idx="3">
                  <c:v>405648.9800000001</c:v>
                </c:pt>
                <c:pt idx="4">
                  <c:v>267588.68</c:v>
                </c:pt>
                <c:pt idx="5">
                  <c:v>239939.89999999997</c:v>
                </c:pt>
              </c:numCache>
            </c:numRef>
          </c:val>
          <c:smooth val="0"/>
          <c:extLst>
            <c:ext xmlns:c16="http://schemas.microsoft.com/office/drawing/2014/chart" uri="{C3380CC4-5D6E-409C-BE32-E72D297353CC}">
              <c16:uniqueId val="{00000001-AC5D-4108-B9E2-FC61DCEEA82F}"/>
            </c:ext>
          </c:extLst>
        </c:ser>
        <c:dLbls>
          <c:showLegendKey val="0"/>
          <c:showVal val="0"/>
          <c:showCatName val="0"/>
          <c:showSerName val="0"/>
          <c:showPercent val="0"/>
          <c:showBubbleSize val="0"/>
        </c:dLbls>
        <c:marker val="1"/>
        <c:smooth val="0"/>
        <c:axId val="1647831727"/>
        <c:axId val="1426793359"/>
      </c:lineChart>
      <c:catAx>
        <c:axId val="1647831727"/>
        <c:scaling>
          <c:orientation val="minMax"/>
        </c:scaling>
        <c:delete val="0"/>
        <c:axPos val="b"/>
        <c:numFmt formatCode="General" sourceLinked="1"/>
        <c:majorTickMark val="none"/>
        <c:minorTickMark val="none"/>
        <c:tickLblPos val="nextTo"/>
        <c:spPr>
          <a:noFill/>
          <a:ln w="9525" cap="flat" cmpd="sng" algn="ctr">
            <a:solidFill>
              <a:srgbClr val="11182A"/>
            </a:solidFill>
            <a:prstDash val="solid"/>
            <a:round/>
            <a:headEnd type="none" w="med" len="med"/>
            <a:tailEnd type="none" w="med" len="med"/>
          </a:ln>
          <a:effectLst/>
        </c:spPr>
        <c:txPr>
          <a:bodyPr rot="-60000000" spcFirstLastPara="1" vertOverflow="ellipsis" vert="horz" wrap="square" anchor="ctr" anchorCtr="1"/>
          <a:lstStyle/>
          <a:p>
            <a:pPr>
              <a:defRPr sz="800" b="0" i="0" u="none" strike="noStrike" kern="1200" baseline="0">
                <a:solidFill>
                  <a:srgbClr val="8D9BB5"/>
                </a:solidFill>
                <a:latin typeface="Aptos"/>
                <a:ea typeface="Aptos"/>
                <a:cs typeface="Aptos"/>
              </a:defRPr>
            </a:pPr>
            <a:endParaRPr lang="en-US"/>
          </a:p>
        </c:txPr>
        <c:crossAx val="1426793359"/>
        <c:crosses val="autoZero"/>
        <c:auto val="1"/>
        <c:lblAlgn val="ctr"/>
        <c:lblOffset val="100"/>
        <c:noMultiLvlLbl val="0"/>
      </c:catAx>
      <c:valAx>
        <c:axId val="1426793359"/>
        <c:scaling>
          <c:orientation val="minMax"/>
        </c:scaling>
        <c:delete val="0"/>
        <c:axPos val="l"/>
        <c:majorGridlines>
          <c:spPr>
            <a:ln w="9525" cap="flat" cmpd="sng" algn="ctr">
              <a:solidFill>
                <a:srgbClr val="263653"/>
              </a:solidFill>
              <a:prstDash val="solid"/>
              <a:round/>
              <a:headEnd type="none" w="med" len="med"/>
              <a:tailEnd type="none" w="med" len="med"/>
            </a:ln>
            <a:effectLst/>
          </c:spPr>
        </c:majorGridlines>
        <c:numFmt formatCode="&quot;₹&quot;#,##0.00" sourceLinked="1"/>
        <c:majorTickMark val="none"/>
        <c:minorTickMark val="none"/>
        <c:tickLblPos val="nextTo"/>
        <c:spPr>
          <a:noFill/>
          <a:ln w="12700" cap="flat" cmpd="sng" algn="ctr">
            <a:solidFill>
              <a:srgbClr val="11182A"/>
            </a:solidFill>
            <a:prstDash val="solid"/>
            <a:round/>
            <a:headEnd type="none" w="med" len="med"/>
            <a:tailEnd type="none" w="med" len="med"/>
          </a:ln>
          <a:effectLst/>
        </c:spPr>
        <c:txPr>
          <a:bodyPr rot="-60000000" spcFirstLastPara="1" vertOverflow="ellipsis" vert="horz" wrap="square" anchor="ctr" anchorCtr="1"/>
          <a:lstStyle/>
          <a:p>
            <a:pPr>
              <a:defRPr sz="800" b="0" i="0" u="none" strike="noStrike" kern="1200" baseline="0">
                <a:solidFill>
                  <a:srgbClr val="8D9BB5"/>
                </a:solidFill>
                <a:latin typeface="Aptos"/>
                <a:ea typeface="Aptos"/>
                <a:cs typeface="Aptos"/>
              </a:defRPr>
            </a:pPr>
            <a:endParaRPr lang="en-US"/>
          </a:p>
        </c:txPr>
        <c:crossAx val="1647831727"/>
        <c:crosses val="autoZero"/>
        <c:crossBetween val="between"/>
      </c:valAx>
      <c:spPr>
        <a:solidFill>
          <a:srgbClr val="11182A"/>
        </a:solid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rgbClr val="8D9BB5"/>
              </a:solidFill>
              <a:latin typeface="Aptos"/>
              <a:ea typeface="Aptos"/>
              <a:cs typeface="Apto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11182A"/>
    </a:solidFill>
    <a:ln w="9525" cap="flat" cmpd="sng" algn="ctr">
      <a:solidFill>
        <a:srgbClr val="11182A"/>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'Pivot Data'!$O$1</c:f>
              <c:strCache>
                <c:ptCount val="1"/>
                <c:pt idx="0">
                  <c:v>Revenue</c:v>
                </c:pt>
              </c:strCache>
            </c:strRef>
          </c:tx>
          <c:spPr>
            <a:solidFill>
              <a:srgbClr val="9333EA"/>
            </a:solidFill>
            <a:ln>
              <a:noFill/>
            </a:ln>
            <a:effectLst/>
          </c:spPr>
          <c:invertIfNegative val="0"/>
          <c:cat>
            <c:strRef>
              <c:f>'Pivot Data'!$N$2:$N$11</c:f>
              <c:strCache>
                <c:ptCount val="10"/>
                <c:pt idx="0">
                  <c:v>Mei Lin</c:v>
                </c:pt>
                <c:pt idx="1">
                  <c:v>Emma Johansson</c:v>
                </c:pt>
                <c:pt idx="2">
                  <c:v>Aisha Khan</c:v>
                </c:pt>
                <c:pt idx="3">
                  <c:v>Priya Sharma</c:v>
                </c:pt>
                <c:pt idx="4">
                  <c:v>Wei Zhang</c:v>
                </c:pt>
                <c:pt idx="5">
                  <c:v>Jack Thompson</c:v>
                </c:pt>
                <c:pt idx="6">
                  <c:v>Noah Patel</c:v>
                </c:pt>
                <c:pt idx="7">
                  <c:v>Diego Fernandez</c:v>
                </c:pt>
                <c:pt idx="8">
                  <c:v>Liam Carter</c:v>
                </c:pt>
                <c:pt idx="9">
                  <c:v>Sofia Rossi</c:v>
                </c:pt>
              </c:strCache>
            </c:strRef>
          </c:cat>
          <c:val>
            <c:numRef>
              <c:f>'Pivot Data'!$O$2:$O$11</c:f>
              <c:numCache>
                <c:formatCode>"₹"#,##0.00</c:formatCode>
                <c:ptCount val="10"/>
                <c:pt idx="0">
                  <c:v>321645.65000000002</c:v>
                </c:pt>
                <c:pt idx="1">
                  <c:v>319812.58999999997</c:v>
                </c:pt>
                <c:pt idx="2">
                  <c:v>284572.63999999996</c:v>
                </c:pt>
                <c:pt idx="3">
                  <c:v>235197.35000000006</c:v>
                </c:pt>
                <c:pt idx="4">
                  <c:v>222253.37000000002</c:v>
                </c:pt>
                <c:pt idx="5">
                  <c:v>169478.06</c:v>
                </c:pt>
                <c:pt idx="6">
                  <c:v>164234.41999999998</c:v>
                </c:pt>
                <c:pt idx="7">
                  <c:v>141611.86000000002</c:v>
                </c:pt>
                <c:pt idx="8">
                  <c:v>123564.67</c:v>
                </c:pt>
                <c:pt idx="9">
                  <c:v>96482.720000000016</c:v>
                </c:pt>
              </c:numCache>
            </c:numRef>
          </c:val>
          <c:extLst>
            <c:ext xmlns:c16="http://schemas.microsoft.com/office/drawing/2014/chart" uri="{C3380CC4-5D6E-409C-BE32-E72D297353CC}">
              <c16:uniqueId val="{00000000-D2E8-494E-9A43-4199B212CF1E}"/>
            </c:ext>
          </c:extLst>
        </c:ser>
        <c:dLbls>
          <c:showLegendKey val="0"/>
          <c:showVal val="0"/>
          <c:showCatName val="0"/>
          <c:showSerName val="0"/>
          <c:showPercent val="0"/>
          <c:showBubbleSize val="0"/>
        </c:dLbls>
        <c:gapWidth val="182"/>
        <c:axId val="1647848431"/>
        <c:axId val="1426813039"/>
      </c:barChart>
      <c:catAx>
        <c:axId val="1647848431"/>
        <c:scaling>
          <c:orientation val="maxMin"/>
        </c:scaling>
        <c:delete val="0"/>
        <c:axPos val="l"/>
        <c:numFmt formatCode="General" sourceLinked="1"/>
        <c:majorTickMark val="none"/>
        <c:minorTickMark val="none"/>
        <c:tickLblPos val="nextTo"/>
        <c:spPr>
          <a:noFill/>
          <a:ln w="9525" cap="flat" cmpd="sng" algn="ctr">
            <a:solidFill>
              <a:srgbClr val="11182A"/>
            </a:solidFill>
            <a:prstDash val="solid"/>
            <a:round/>
            <a:headEnd type="none" w="med" len="med"/>
            <a:tailEnd type="none" w="med" len="med"/>
          </a:ln>
          <a:effectLst/>
        </c:spPr>
        <c:txPr>
          <a:bodyPr rot="-60000000" spcFirstLastPara="1" vertOverflow="ellipsis" vert="horz" wrap="square" anchor="ctr" anchorCtr="1"/>
          <a:lstStyle/>
          <a:p>
            <a:pPr>
              <a:defRPr sz="800" b="0" i="0" u="none" strike="noStrike" kern="1200" baseline="0">
                <a:solidFill>
                  <a:srgbClr val="8D9BB5"/>
                </a:solidFill>
                <a:latin typeface="Aptos"/>
                <a:ea typeface="Aptos"/>
                <a:cs typeface="Aptos"/>
              </a:defRPr>
            </a:pPr>
            <a:endParaRPr lang="en-US"/>
          </a:p>
        </c:txPr>
        <c:crossAx val="1426813039"/>
        <c:crosses val="autoZero"/>
        <c:auto val="1"/>
        <c:lblAlgn val="ctr"/>
        <c:lblOffset val="100"/>
        <c:noMultiLvlLbl val="0"/>
      </c:catAx>
      <c:valAx>
        <c:axId val="1426813039"/>
        <c:scaling>
          <c:orientation val="minMax"/>
        </c:scaling>
        <c:delete val="0"/>
        <c:axPos val="t"/>
        <c:majorGridlines>
          <c:spPr>
            <a:ln w="9525" cap="flat" cmpd="sng" algn="ctr">
              <a:solidFill>
                <a:srgbClr val="263653"/>
              </a:solidFill>
              <a:prstDash val="solid"/>
              <a:round/>
              <a:headEnd type="none" w="med" len="med"/>
              <a:tailEnd type="none" w="med" len="med"/>
            </a:ln>
            <a:effectLst/>
          </c:spPr>
        </c:majorGridlines>
        <c:numFmt formatCode="&quot;₹&quot;#,##0.00" sourceLinked="1"/>
        <c:majorTickMark val="none"/>
        <c:minorTickMark val="none"/>
        <c:tickLblPos val="nextTo"/>
        <c:spPr>
          <a:noFill/>
          <a:ln w="12700" cap="flat" cmpd="sng" algn="ctr">
            <a:solidFill>
              <a:srgbClr val="11182A"/>
            </a:solidFill>
            <a:prstDash val="solid"/>
            <a:round/>
            <a:headEnd type="none" w="med" len="med"/>
            <a:tailEnd type="none" w="med" len="med"/>
          </a:ln>
          <a:effectLst/>
        </c:spPr>
        <c:txPr>
          <a:bodyPr rot="-60000000" spcFirstLastPara="1" vertOverflow="ellipsis" vert="horz" wrap="square" anchor="ctr" anchorCtr="1"/>
          <a:lstStyle/>
          <a:p>
            <a:pPr>
              <a:defRPr sz="800" b="0" i="0" u="none" strike="noStrike" kern="1200" baseline="0">
                <a:solidFill>
                  <a:srgbClr val="8D9BB5"/>
                </a:solidFill>
                <a:latin typeface="Aptos"/>
                <a:ea typeface="Aptos"/>
                <a:cs typeface="Aptos"/>
              </a:defRPr>
            </a:pPr>
            <a:endParaRPr lang="en-US"/>
          </a:p>
        </c:txPr>
        <c:crossAx val="1647848431"/>
        <c:crosses val="autoZero"/>
        <c:crossBetween val="between"/>
      </c:valAx>
      <c:spPr>
        <a:solidFill>
          <a:srgbClr val="11182A"/>
        </a:solid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11182A"/>
    </a:solidFill>
    <a:ln w="9525" cap="flat" cmpd="sng" algn="ctr">
      <a:solidFill>
        <a:srgbClr val="11182A"/>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101600</xdr:colOff>
      <xdr:row>21</xdr:row>
      <xdr:rowOff>5080</xdr:rowOff>
    </xdr:from>
    <xdr:to>
      <xdr:col>7</xdr:col>
      <xdr:colOff>584200</xdr:colOff>
      <xdr:row>35</xdr:row>
      <xdr:rowOff>157480</xdr:rowOff>
    </xdr:to>
    <xdr:graphicFrame macro="">
      <xdr:nvGraphicFramePr>
        <xdr:cNvPr id="4" name="RevenueRegion">
          <a:extLst>
            <a:ext uri="{FF2B5EF4-FFF2-40B4-BE49-F238E27FC236}">
              <a16:creationId xmlns:a16="http://schemas.microsoft.com/office/drawing/2014/main" id="{C5308923-59A7-F60E-3290-9BD3BC5155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101600</xdr:colOff>
      <xdr:row>21</xdr:row>
      <xdr:rowOff>5080</xdr:rowOff>
    </xdr:from>
    <xdr:to>
      <xdr:col>16</xdr:col>
      <xdr:colOff>584200</xdr:colOff>
      <xdr:row>35</xdr:row>
      <xdr:rowOff>157480</xdr:rowOff>
    </xdr:to>
    <xdr:graphicFrame macro="">
      <xdr:nvGraphicFramePr>
        <xdr:cNvPr id="5" name="CategoryPerformance">
          <a:extLst>
            <a:ext uri="{FF2B5EF4-FFF2-40B4-BE49-F238E27FC236}">
              <a16:creationId xmlns:a16="http://schemas.microsoft.com/office/drawing/2014/main" id="{0BF784D5-F06A-1776-8B44-74F0EE2057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101600</xdr:colOff>
      <xdr:row>21</xdr:row>
      <xdr:rowOff>5080</xdr:rowOff>
    </xdr:from>
    <xdr:to>
      <xdr:col>23</xdr:col>
      <xdr:colOff>584200</xdr:colOff>
      <xdr:row>35</xdr:row>
      <xdr:rowOff>157480</xdr:rowOff>
    </xdr:to>
    <xdr:graphicFrame macro="">
      <xdr:nvGraphicFramePr>
        <xdr:cNvPr id="6" name="TopProducts">
          <a:extLst>
            <a:ext uri="{FF2B5EF4-FFF2-40B4-BE49-F238E27FC236}">
              <a16:creationId xmlns:a16="http://schemas.microsoft.com/office/drawing/2014/main" id="{AB45EB4C-53D8-9EDE-12D3-285CFA9EA7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101600</xdr:colOff>
      <xdr:row>39</xdr:row>
      <xdr:rowOff>20320</xdr:rowOff>
    </xdr:from>
    <xdr:to>
      <xdr:col>13</xdr:col>
      <xdr:colOff>584200</xdr:colOff>
      <xdr:row>53</xdr:row>
      <xdr:rowOff>172720</xdr:rowOff>
    </xdr:to>
    <xdr:graphicFrame macro="">
      <xdr:nvGraphicFramePr>
        <xdr:cNvPr id="7" name="MonthlyTrend">
          <a:extLst>
            <a:ext uri="{FF2B5EF4-FFF2-40B4-BE49-F238E27FC236}">
              <a16:creationId xmlns:a16="http://schemas.microsoft.com/office/drawing/2014/main" id="{7A556473-D8F8-DF47-4D45-994FB1ADEB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101600</xdr:colOff>
      <xdr:row>39</xdr:row>
      <xdr:rowOff>20320</xdr:rowOff>
    </xdr:from>
    <xdr:to>
      <xdr:col>23</xdr:col>
      <xdr:colOff>584200</xdr:colOff>
      <xdr:row>53</xdr:row>
      <xdr:rowOff>172720</xdr:rowOff>
    </xdr:to>
    <xdr:graphicFrame macro="">
      <xdr:nvGraphicFramePr>
        <xdr:cNvPr id="8" name="TopSalespeople">
          <a:extLst>
            <a:ext uri="{FF2B5EF4-FFF2-40B4-BE49-F238E27FC236}">
              <a16:creationId xmlns:a16="http://schemas.microsoft.com/office/drawing/2014/main" id="{F5FA50AE-A6C0-91F2-7BE5-36D84D9ED7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0</xdr:col>
      <xdr:colOff>101600</xdr:colOff>
      <xdr:row>4</xdr:row>
      <xdr:rowOff>76200</xdr:rowOff>
    </xdr:from>
    <xdr:to>
      <xdr:col>7</xdr:col>
      <xdr:colOff>584200</xdr:colOff>
      <xdr:row>9</xdr:row>
      <xdr:rowOff>127000</xdr:rowOff>
    </xdr:to>
    <mc:AlternateContent xmlns:mc="http://schemas.openxmlformats.org/markup-compatibility/2006" xmlns:sle15="http://schemas.microsoft.com/office/drawing/2012/slicer">
      <mc:Choice Requires="sle15">
        <xdr:graphicFrame macro="">
          <xdr:nvGraphicFramePr>
            <xdr:cNvPr id="9" name="slMonth">
              <a:extLst>
                <a:ext uri="{FF2B5EF4-FFF2-40B4-BE49-F238E27FC236}">
                  <a16:creationId xmlns:a16="http://schemas.microsoft.com/office/drawing/2014/main" id="{A66144D7-96EA-DA3A-856A-09DE1E1D68BA}"/>
                </a:ext>
              </a:extLst>
            </xdr:cNvPr>
            <xdr:cNvGraphicFramePr/>
          </xdr:nvGraphicFramePr>
          <xdr:xfrm>
            <a:off x="0" y="0"/>
            <a:ext cx="0" cy="0"/>
          </xdr:xfrm>
          <a:graphic>
            <a:graphicData uri="http://schemas.microsoft.com/office/drawing/2010/slicer">
              <sle:slicer xmlns:sle="http://schemas.microsoft.com/office/drawing/2010/slicer" name="slMonth"/>
            </a:graphicData>
          </a:graphic>
        </xdr:graphicFrame>
      </mc:Choice>
      <mc:Fallback xmlns="">
        <xdr:sp macro="" textlink="">
          <xdr:nvSpPr>
            <xdr:cNvPr id="0" name=""/>
            <xdr:cNvSpPr>
              <a:spLocks noTextEdit="1"/>
            </xdr:cNvSpPr>
          </xdr:nvSpPr>
          <xdr:spPr>
            <a:xfrm>
              <a:off x="101600" y="954741"/>
              <a:ext cx="4794624" cy="1216212"/>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8</xdr:col>
      <xdr:colOff>101600</xdr:colOff>
      <xdr:row>4</xdr:row>
      <xdr:rowOff>76200</xdr:rowOff>
    </xdr:from>
    <xdr:to>
      <xdr:col>15</xdr:col>
      <xdr:colOff>584200</xdr:colOff>
      <xdr:row>9</xdr:row>
      <xdr:rowOff>127000</xdr:rowOff>
    </xdr:to>
    <mc:AlternateContent xmlns:mc="http://schemas.openxmlformats.org/markup-compatibility/2006" xmlns:sle15="http://schemas.microsoft.com/office/drawing/2012/slicer">
      <mc:Choice Requires="sle15">
        <xdr:graphicFrame macro="">
          <xdr:nvGraphicFramePr>
            <xdr:cNvPr id="10" name="slRegion">
              <a:extLst>
                <a:ext uri="{FF2B5EF4-FFF2-40B4-BE49-F238E27FC236}">
                  <a16:creationId xmlns:a16="http://schemas.microsoft.com/office/drawing/2014/main" id="{E44EBDB8-E622-EA2E-191E-3F78595997F2}"/>
                </a:ext>
              </a:extLst>
            </xdr:cNvPr>
            <xdr:cNvGraphicFramePr/>
          </xdr:nvGraphicFramePr>
          <xdr:xfrm>
            <a:off x="0" y="0"/>
            <a:ext cx="0" cy="0"/>
          </xdr:xfrm>
          <a:graphic>
            <a:graphicData uri="http://schemas.microsoft.com/office/drawing/2010/slicer">
              <sle:slicer xmlns:sle="http://schemas.microsoft.com/office/drawing/2010/slicer" name="slRegion"/>
            </a:graphicData>
          </a:graphic>
        </xdr:graphicFrame>
      </mc:Choice>
      <mc:Fallback xmlns="">
        <xdr:sp macro="" textlink="">
          <xdr:nvSpPr>
            <xdr:cNvPr id="0" name=""/>
            <xdr:cNvSpPr>
              <a:spLocks noTextEdit="1"/>
            </xdr:cNvSpPr>
          </xdr:nvSpPr>
          <xdr:spPr>
            <a:xfrm>
              <a:off x="5103906" y="954741"/>
              <a:ext cx="4274670" cy="1216212"/>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16</xdr:col>
      <xdr:colOff>101600</xdr:colOff>
      <xdr:row>4</xdr:row>
      <xdr:rowOff>76200</xdr:rowOff>
    </xdr:from>
    <xdr:to>
      <xdr:col>23</xdr:col>
      <xdr:colOff>584200</xdr:colOff>
      <xdr:row>9</xdr:row>
      <xdr:rowOff>127000</xdr:rowOff>
    </xdr:to>
    <mc:AlternateContent xmlns:mc="http://schemas.openxmlformats.org/markup-compatibility/2006" xmlns:sle15="http://schemas.microsoft.com/office/drawing/2012/slicer">
      <mc:Choice Requires="sle15">
        <xdr:graphicFrame macro="">
          <xdr:nvGraphicFramePr>
            <xdr:cNvPr id="11" name="slCategory">
              <a:extLst>
                <a:ext uri="{FF2B5EF4-FFF2-40B4-BE49-F238E27FC236}">
                  <a16:creationId xmlns:a16="http://schemas.microsoft.com/office/drawing/2014/main" id="{01AF1125-005E-EB64-7CA3-7B065E4D1811}"/>
                </a:ext>
              </a:extLst>
            </xdr:cNvPr>
            <xdr:cNvGraphicFramePr/>
          </xdr:nvGraphicFramePr>
          <xdr:xfrm>
            <a:off x="0" y="0"/>
            <a:ext cx="0" cy="0"/>
          </xdr:xfrm>
          <a:graphic>
            <a:graphicData uri="http://schemas.microsoft.com/office/drawing/2010/slicer">
              <sle:slicer xmlns:sle="http://schemas.microsoft.com/office/drawing/2010/slicer" name="slCategory"/>
            </a:graphicData>
          </a:graphic>
        </xdr:graphicFrame>
      </mc:Choice>
      <mc:Fallback xmlns="">
        <xdr:sp macro="" textlink="">
          <xdr:nvSpPr>
            <xdr:cNvPr id="0" name=""/>
            <xdr:cNvSpPr>
              <a:spLocks noTextEdit="1"/>
            </xdr:cNvSpPr>
          </xdr:nvSpPr>
          <xdr:spPr>
            <a:xfrm>
              <a:off x="9586259" y="954741"/>
              <a:ext cx="4794623" cy="1216212"/>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CD70C0AD-89AF-4C60-9C46-8604EB353DDB}" sourceName="Month">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8DCD8E74-C788-4123-B849-0C5F33B5AC56}" sourceName="Region">
  <extLst>
    <x:ext xmlns:x15="http://schemas.microsoft.com/office/spreadsheetml/2010/11/main" uri="{2F2917AC-EB37-4324-AD4E-5DD8C200BD13}">
      <x15:tableSlicerCache tableId="1" column="2"/>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E1D62BB5-E883-4CE9-B396-9DCB939BFD6A}" sourceName="Category">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Month" xr10:uid="{CBE9C379-3787-41FB-906A-37565A586158}" cache="Slicer_Month" caption="MONTH" columnCount="6" style="SlicerStyleDark2" rowHeight="247650"/>
  <slicer name="slRegion" xr10:uid="{BD2E79BB-EA82-44E7-9A90-F3958F06C38C}" cache="Slicer_Region" caption="REGION" columnCount="5" style="SlicerStyleDark2" rowHeight="247650"/>
  <slicer name="slCategory" xr10:uid="{1124E55D-651D-45BC-A210-86D11854F7C9}" cache="Slicer_Category" caption="CATEGORY" columnCount="5" style="SlicerStyleDark2"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C2FB2E-4801-4AFA-BDAF-CAD3758BEABF}" name="tblSales" displayName="tblSales" ref="A1:J135" totalsRowShown="0" headerRowDxfId="11" dataDxfId="10">
  <autoFilter ref="A1:J135" xr:uid="{BFC2FB2E-4801-4AFA-BDAF-CAD3758BEABF}"/>
  <tableColumns count="10">
    <tableColumn id="1" xr3:uid="{D99B7DC8-7758-4FD1-AAB7-B9B4A942BC60}" name="Month" dataDxfId="9"/>
    <tableColumn id="2" xr3:uid="{D68A5A08-BB21-410E-8E2D-5D7A4E4B9F01}" name="Region" dataDxfId="8"/>
    <tableColumn id="3" xr3:uid="{3313A30E-936C-42F9-AA5C-C99F1BFEB2A9}" name="Category" dataDxfId="7"/>
    <tableColumn id="4" xr3:uid="{B8688CEF-2B0B-45BD-A70A-B34C0336CC6C}" name="Product" dataDxfId="6"/>
    <tableColumn id="5" xr3:uid="{7EBDB614-65B6-4C57-AAB2-95797E4F5BDC}" name="Salesperson" dataDxfId="5"/>
    <tableColumn id="6" xr3:uid="{D6B749C9-F24F-4976-936E-092B8CF7449A}" name="UnitsSold" dataDxfId="4"/>
    <tableColumn id="7" xr3:uid="{DBFD66AA-12AA-4D4D-B26A-C25C717B1449}" name="Revenue" dataDxfId="3"/>
    <tableColumn id="8" xr3:uid="{645108CE-1CB3-4260-A43A-82DD8DB412ED}" name="Cost" dataDxfId="2"/>
    <tableColumn id="9" xr3:uid="{5C67282B-07DA-4BF1-A035-99CDFBA5F04C}" name="Profit" dataDxfId="1"/>
    <tableColumn id="10" xr3:uid="{1B5454DE-956F-4286-9B0A-CD19ED6EBC18}" name="Targe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13725-591B-4A23-9C53-D599AA6C49F9}">
  <dimension ref="A1:J135"/>
  <sheetViews>
    <sheetView workbookViewId="0"/>
  </sheetViews>
  <sheetFormatPr defaultRowHeight="14.4" x14ac:dyDescent="0.3"/>
  <cols>
    <col min="1" max="1" width="9.6640625" bestFit="1" customWidth="1"/>
    <col min="2" max="2" width="9.33203125" bestFit="1" customWidth="1"/>
    <col min="3" max="3" width="15" bestFit="1" customWidth="1"/>
    <col min="4" max="4" width="17.21875" bestFit="1" customWidth="1"/>
    <col min="5" max="5" width="16.44140625" bestFit="1" customWidth="1"/>
    <col min="6" max="6" width="12.109375" bestFit="1" customWidth="1"/>
    <col min="7" max="10" width="11" bestFit="1" customWidth="1"/>
  </cols>
  <sheetData>
    <row r="1" spans="1:10" x14ac:dyDescent="0.3">
      <c r="A1" s="1" t="s">
        <v>0</v>
      </c>
      <c r="B1" s="1" t="s">
        <v>1</v>
      </c>
      <c r="C1" s="1" t="s">
        <v>2</v>
      </c>
      <c r="D1" s="1" t="s">
        <v>3</v>
      </c>
      <c r="E1" s="1" t="s">
        <v>4</v>
      </c>
      <c r="F1" s="1" t="s">
        <v>5</v>
      </c>
      <c r="G1" s="1" t="s">
        <v>6</v>
      </c>
      <c r="H1" s="1" t="s">
        <v>7</v>
      </c>
      <c r="I1" s="1" t="s">
        <v>8</v>
      </c>
      <c r="J1" s="1" t="s">
        <v>9</v>
      </c>
    </row>
    <row r="2" spans="1:10" x14ac:dyDescent="0.3">
      <c r="A2" s="1" t="s">
        <v>10</v>
      </c>
      <c r="B2" s="1" t="s">
        <v>11</v>
      </c>
      <c r="C2" s="1" t="s">
        <v>12</v>
      </c>
      <c r="D2" s="1" t="s">
        <v>13</v>
      </c>
      <c r="E2" s="1" t="s">
        <v>14</v>
      </c>
      <c r="F2" s="3">
        <v>84</v>
      </c>
      <c r="G2" s="4">
        <v>20301.96</v>
      </c>
      <c r="H2" s="4">
        <v>9906.4599999999991</v>
      </c>
      <c r="I2" s="4">
        <v>10395.5</v>
      </c>
      <c r="J2" s="4">
        <v>16689.79</v>
      </c>
    </row>
    <row r="3" spans="1:10" x14ac:dyDescent="0.3">
      <c r="A3" s="1" t="s">
        <v>10</v>
      </c>
      <c r="B3" s="1" t="s">
        <v>15</v>
      </c>
      <c r="C3" s="1" t="s">
        <v>16</v>
      </c>
      <c r="D3" s="1" t="s">
        <v>17</v>
      </c>
      <c r="E3" s="1" t="s">
        <v>14</v>
      </c>
      <c r="F3" s="3">
        <v>82</v>
      </c>
      <c r="G3" s="4">
        <v>14138.44</v>
      </c>
      <c r="H3" s="4">
        <v>7268.32</v>
      </c>
      <c r="I3" s="4">
        <v>6870.12</v>
      </c>
      <c r="J3" s="4">
        <v>11976.07</v>
      </c>
    </row>
    <row r="4" spans="1:10" x14ac:dyDescent="0.3">
      <c r="A4" s="1" t="s">
        <v>10</v>
      </c>
      <c r="B4" s="1" t="s">
        <v>18</v>
      </c>
      <c r="C4" s="1" t="s">
        <v>12</v>
      </c>
      <c r="D4" s="1" t="s">
        <v>19</v>
      </c>
      <c r="E4" s="1" t="s">
        <v>20</v>
      </c>
      <c r="F4" s="3">
        <v>37</v>
      </c>
      <c r="G4" s="4">
        <v>14100.33</v>
      </c>
      <c r="H4" s="4">
        <v>6505.5</v>
      </c>
      <c r="I4" s="4">
        <v>7594.83</v>
      </c>
      <c r="J4" s="4">
        <v>16141.29</v>
      </c>
    </row>
    <row r="5" spans="1:10" x14ac:dyDescent="0.3">
      <c r="A5" s="1" t="s">
        <v>10</v>
      </c>
      <c r="B5" s="1" t="s">
        <v>18</v>
      </c>
      <c r="C5" s="1" t="s">
        <v>12</v>
      </c>
      <c r="D5" s="1" t="s">
        <v>21</v>
      </c>
      <c r="E5" s="1" t="s">
        <v>22</v>
      </c>
      <c r="F5" s="3">
        <v>79</v>
      </c>
      <c r="G5" s="4">
        <v>3108.65</v>
      </c>
      <c r="H5" s="4">
        <v>1607.98</v>
      </c>
      <c r="I5" s="4">
        <v>1500.67</v>
      </c>
      <c r="J5" s="4">
        <v>3193.3</v>
      </c>
    </row>
    <row r="6" spans="1:10" x14ac:dyDescent="0.3">
      <c r="A6" s="1" t="s">
        <v>10</v>
      </c>
      <c r="B6" s="1" t="s">
        <v>23</v>
      </c>
      <c r="C6" s="1" t="s">
        <v>16</v>
      </c>
      <c r="D6" s="1" t="s">
        <v>24</v>
      </c>
      <c r="E6" s="1" t="s">
        <v>25</v>
      </c>
      <c r="F6" s="3">
        <v>71</v>
      </c>
      <c r="G6" s="4">
        <v>18210.79</v>
      </c>
      <c r="H6" s="4">
        <v>11160.78</v>
      </c>
      <c r="I6" s="4">
        <v>7050.01</v>
      </c>
      <c r="J6" s="4">
        <v>20321.54</v>
      </c>
    </row>
    <row r="7" spans="1:10" x14ac:dyDescent="0.3">
      <c r="A7" s="1" t="s">
        <v>10</v>
      </c>
      <c r="B7" s="1" t="s">
        <v>18</v>
      </c>
      <c r="C7" s="1" t="s">
        <v>12</v>
      </c>
      <c r="D7" s="1" t="s">
        <v>21</v>
      </c>
      <c r="E7" s="1" t="s">
        <v>26</v>
      </c>
      <c r="F7" s="3">
        <v>54</v>
      </c>
      <c r="G7" s="4">
        <v>22368.959999999999</v>
      </c>
      <c r="H7" s="4">
        <v>10846</v>
      </c>
      <c r="I7" s="4">
        <v>11522.96</v>
      </c>
      <c r="J7" s="4">
        <v>26415.64</v>
      </c>
    </row>
    <row r="8" spans="1:10" x14ac:dyDescent="0.3">
      <c r="A8" s="1" t="s">
        <v>10</v>
      </c>
      <c r="B8" s="1" t="s">
        <v>15</v>
      </c>
      <c r="C8" s="1" t="s">
        <v>27</v>
      </c>
      <c r="D8" s="1" t="s">
        <v>28</v>
      </c>
      <c r="E8" s="1" t="s">
        <v>25</v>
      </c>
      <c r="F8" s="3">
        <v>22</v>
      </c>
      <c r="G8" s="4">
        <v>9297.86</v>
      </c>
      <c r="H8" s="4">
        <v>4744.03</v>
      </c>
      <c r="I8" s="4">
        <v>4553.83</v>
      </c>
      <c r="J8" s="4">
        <v>8800.09</v>
      </c>
    </row>
    <row r="9" spans="1:10" x14ac:dyDescent="0.3">
      <c r="A9" s="1" t="s">
        <v>10</v>
      </c>
      <c r="B9" s="1" t="s">
        <v>23</v>
      </c>
      <c r="C9" s="1" t="s">
        <v>29</v>
      </c>
      <c r="D9" s="1" t="s">
        <v>30</v>
      </c>
      <c r="E9" s="1" t="s">
        <v>26</v>
      </c>
      <c r="F9" s="3">
        <v>74</v>
      </c>
      <c r="G9" s="4">
        <v>21068.54</v>
      </c>
      <c r="H9" s="4">
        <v>9948.6299999999992</v>
      </c>
      <c r="I9" s="4">
        <v>11119.91</v>
      </c>
      <c r="J9" s="4">
        <v>19409.189999999999</v>
      </c>
    </row>
    <row r="10" spans="1:10" x14ac:dyDescent="0.3">
      <c r="A10" s="1" t="s">
        <v>10</v>
      </c>
      <c r="B10" s="1" t="s">
        <v>31</v>
      </c>
      <c r="C10" s="1" t="s">
        <v>12</v>
      </c>
      <c r="D10" s="1" t="s">
        <v>19</v>
      </c>
      <c r="E10" s="1" t="s">
        <v>32</v>
      </c>
      <c r="F10" s="3">
        <v>98</v>
      </c>
      <c r="G10" s="4">
        <v>10915.24</v>
      </c>
      <c r="H10" s="4">
        <v>6063.54</v>
      </c>
      <c r="I10" s="4">
        <v>4851.7</v>
      </c>
      <c r="J10" s="4">
        <v>9084.8700000000008</v>
      </c>
    </row>
    <row r="11" spans="1:10" x14ac:dyDescent="0.3">
      <c r="A11" s="1" t="s">
        <v>10</v>
      </c>
      <c r="B11" s="1" t="s">
        <v>31</v>
      </c>
      <c r="C11" s="1" t="s">
        <v>27</v>
      </c>
      <c r="D11" s="1" t="s">
        <v>28</v>
      </c>
      <c r="E11" s="1" t="s">
        <v>33</v>
      </c>
      <c r="F11" s="3">
        <v>119</v>
      </c>
      <c r="G11" s="4">
        <v>23725.03</v>
      </c>
      <c r="H11" s="4">
        <v>12928.43</v>
      </c>
      <c r="I11" s="4">
        <v>10796.6</v>
      </c>
      <c r="J11" s="4">
        <v>22769.39</v>
      </c>
    </row>
    <row r="12" spans="1:10" x14ac:dyDescent="0.3">
      <c r="A12" s="1" t="s">
        <v>10</v>
      </c>
      <c r="B12" s="1" t="s">
        <v>23</v>
      </c>
      <c r="C12" s="1" t="s">
        <v>34</v>
      </c>
      <c r="D12" s="1" t="s">
        <v>35</v>
      </c>
      <c r="E12" s="1" t="s">
        <v>14</v>
      </c>
      <c r="F12" s="3">
        <v>54</v>
      </c>
      <c r="G12" s="4">
        <v>20298.060000000001</v>
      </c>
      <c r="H12" s="4">
        <v>10001.56</v>
      </c>
      <c r="I12" s="4">
        <v>10296.5</v>
      </c>
      <c r="J12" s="4">
        <v>22468.89</v>
      </c>
    </row>
    <row r="13" spans="1:10" x14ac:dyDescent="0.3">
      <c r="A13" s="1" t="s">
        <v>10</v>
      </c>
      <c r="B13" s="1" t="s">
        <v>11</v>
      </c>
      <c r="C13" s="1" t="s">
        <v>29</v>
      </c>
      <c r="D13" s="1" t="s">
        <v>30</v>
      </c>
      <c r="E13" s="1" t="s">
        <v>20</v>
      </c>
      <c r="F13" s="3">
        <v>53</v>
      </c>
      <c r="G13" s="4">
        <v>6199.94</v>
      </c>
      <c r="H13" s="4">
        <v>2807.5</v>
      </c>
      <c r="I13" s="4">
        <v>3392.44</v>
      </c>
      <c r="J13" s="4">
        <v>5878.68</v>
      </c>
    </row>
    <row r="14" spans="1:10" x14ac:dyDescent="0.3">
      <c r="A14" s="1" t="s">
        <v>10</v>
      </c>
      <c r="B14" s="1" t="s">
        <v>11</v>
      </c>
      <c r="C14" s="1" t="s">
        <v>16</v>
      </c>
      <c r="D14" s="1" t="s">
        <v>17</v>
      </c>
      <c r="E14" s="1" t="s">
        <v>26</v>
      </c>
      <c r="F14" s="3">
        <v>73</v>
      </c>
      <c r="G14" s="4">
        <v>4223.78</v>
      </c>
      <c r="H14" s="4">
        <v>2907.39</v>
      </c>
      <c r="I14" s="4">
        <v>1316.39</v>
      </c>
      <c r="J14" s="4">
        <v>4490.7700000000004</v>
      </c>
    </row>
    <row r="15" spans="1:10" x14ac:dyDescent="0.3">
      <c r="A15" s="1" t="s">
        <v>10</v>
      </c>
      <c r="B15" s="1" t="s">
        <v>11</v>
      </c>
      <c r="C15" s="1" t="s">
        <v>27</v>
      </c>
      <c r="D15" s="1" t="s">
        <v>36</v>
      </c>
      <c r="E15" s="1" t="s">
        <v>26</v>
      </c>
      <c r="F15" s="3">
        <v>81</v>
      </c>
      <c r="G15" s="4">
        <v>17604.54</v>
      </c>
      <c r="H15" s="4">
        <v>11356.49</v>
      </c>
      <c r="I15" s="4">
        <v>6248.05</v>
      </c>
      <c r="J15" s="4">
        <v>19181.62</v>
      </c>
    </row>
    <row r="16" spans="1:10" x14ac:dyDescent="0.3">
      <c r="A16" s="1" t="s">
        <v>10</v>
      </c>
      <c r="B16" s="1" t="s">
        <v>18</v>
      </c>
      <c r="C16" s="1" t="s">
        <v>16</v>
      </c>
      <c r="D16" s="1" t="s">
        <v>37</v>
      </c>
      <c r="E16" s="1" t="s">
        <v>20</v>
      </c>
      <c r="F16" s="3">
        <v>12</v>
      </c>
      <c r="G16" s="4">
        <v>4901.04</v>
      </c>
      <c r="H16" s="4">
        <v>2625.23</v>
      </c>
      <c r="I16" s="4">
        <v>2275.81</v>
      </c>
      <c r="J16" s="4">
        <v>5482.42</v>
      </c>
    </row>
    <row r="17" spans="1:10" x14ac:dyDescent="0.3">
      <c r="A17" s="1" t="s">
        <v>10</v>
      </c>
      <c r="B17" s="1" t="s">
        <v>11</v>
      </c>
      <c r="C17" s="1" t="s">
        <v>27</v>
      </c>
      <c r="D17" s="1" t="s">
        <v>36</v>
      </c>
      <c r="E17" s="1" t="s">
        <v>33</v>
      </c>
      <c r="F17" s="3">
        <v>56</v>
      </c>
      <c r="G17" s="4">
        <v>23995.439999999999</v>
      </c>
      <c r="H17" s="4">
        <v>10975.3</v>
      </c>
      <c r="I17" s="4">
        <v>13020.14</v>
      </c>
      <c r="J17" s="4">
        <v>29439.82</v>
      </c>
    </row>
    <row r="18" spans="1:10" x14ac:dyDescent="0.3">
      <c r="A18" s="1" t="s">
        <v>10</v>
      </c>
      <c r="B18" s="1" t="s">
        <v>18</v>
      </c>
      <c r="C18" s="1" t="s">
        <v>29</v>
      </c>
      <c r="D18" s="1" t="s">
        <v>30</v>
      </c>
      <c r="E18" s="1" t="s">
        <v>33</v>
      </c>
      <c r="F18" s="3">
        <v>57</v>
      </c>
      <c r="G18" s="4">
        <v>13653.78</v>
      </c>
      <c r="H18" s="4">
        <v>6935.29</v>
      </c>
      <c r="I18" s="4">
        <v>6718.49</v>
      </c>
      <c r="J18" s="4">
        <v>12271.31</v>
      </c>
    </row>
    <row r="19" spans="1:10" x14ac:dyDescent="0.3">
      <c r="A19" s="1" t="s">
        <v>10</v>
      </c>
      <c r="B19" s="1" t="s">
        <v>31</v>
      </c>
      <c r="C19" s="1" t="s">
        <v>16</v>
      </c>
      <c r="D19" s="1" t="s">
        <v>17</v>
      </c>
      <c r="E19" s="1" t="s">
        <v>38</v>
      </c>
      <c r="F19" s="3">
        <v>31</v>
      </c>
      <c r="G19" s="4">
        <v>9931.7800000000007</v>
      </c>
      <c r="H19" s="4">
        <v>5185.0200000000004</v>
      </c>
      <c r="I19" s="4">
        <v>4746.76</v>
      </c>
      <c r="J19" s="4">
        <v>11106.69</v>
      </c>
    </row>
    <row r="20" spans="1:10" x14ac:dyDescent="0.3">
      <c r="A20" s="1" t="s">
        <v>10</v>
      </c>
      <c r="B20" s="1" t="s">
        <v>18</v>
      </c>
      <c r="C20" s="1" t="s">
        <v>16</v>
      </c>
      <c r="D20" s="1" t="s">
        <v>37</v>
      </c>
      <c r="E20" s="1" t="s">
        <v>33</v>
      </c>
      <c r="F20" s="3">
        <v>93</v>
      </c>
      <c r="G20" s="4">
        <v>27350.37</v>
      </c>
      <c r="H20" s="4">
        <v>13958.23</v>
      </c>
      <c r="I20" s="4">
        <v>13392.14</v>
      </c>
      <c r="J20" s="4">
        <v>31281.1</v>
      </c>
    </row>
    <row r="21" spans="1:10" x14ac:dyDescent="0.3">
      <c r="A21" s="1" t="s">
        <v>10</v>
      </c>
      <c r="B21" s="1" t="s">
        <v>18</v>
      </c>
      <c r="C21" s="1" t="s">
        <v>27</v>
      </c>
      <c r="D21" s="1" t="s">
        <v>36</v>
      </c>
      <c r="E21" s="1" t="s">
        <v>32</v>
      </c>
      <c r="F21" s="3">
        <v>25</v>
      </c>
      <c r="G21" s="4">
        <v>5283.25</v>
      </c>
      <c r="H21" s="4">
        <v>2696.1</v>
      </c>
      <c r="I21" s="4">
        <v>2587.15</v>
      </c>
      <c r="J21" s="4">
        <v>6056.25</v>
      </c>
    </row>
    <row r="22" spans="1:10" x14ac:dyDescent="0.3">
      <c r="A22" s="1" t="s">
        <v>10</v>
      </c>
      <c r="B22" s="1" t="s">
        <v>15</v>
      </c>
      <c r="C22" s="1" t="s">
        <v>27</v>
      </c>
      <c r="D22" s="1" t="s">
        <v>36</v>
      </c>
      <c r="E22" s="1" t="s">
        <v>22</v>
      </c>
      <c r="F22" s="3">
        <v>10</v>
      </c>
      <c r="G22" s="4">
        <v>3708.7</v>
      </c>
      <c r="H22" s="4">
        <v>1677.55</v>
      </c>
      <c r="I22" s="4">
        <v>2031.15</v>
      </c>
      <c r="J22" s="4">
        <v>4425.49</v>
      </c>
    </row>
    <row r="23" spans="1:10" x14ac:dyDescent="0.3">
      <c r="A23" s="1" t="s">
        <v>10</v>
      </c>
      <c r="B23" s="1" t="s">
        <v>31</v>
      </c>
      <c r="C23" s="1" t="s">
        <v>29</v>
      </c>
      <c r="D23" s="1" t="s">
        <v>39</v>
      </c>
      <c r="E23" s="1" t="s">
        <v>14</v>
      </c>
      <c r="F23" s="3">
        <v>41</v>
      </c>
      <c r="G23" s="4">
        <v>7376.31</v>
      </c>
      <c r="H23" s="4">
        <v>4333.01</v>
      </c>
      <c r="I23" s="4">
        <v>3043.3</v>
      </c>
      <c r="J23" s="4">
        <v>7317.4</v>
      </c>
    </row>
    <row r="24" spans="1:10" x14ac:dyDescent="0.3">
      <c r="A24" s="1" t="s">
        <v>10</v>
      </c>
      <c r="B24" s="1" t="s">
        <v>23</v>
      </c>
      <c r="C24" s="1" t="s">
        <v>29</v>
      </c>
      <c r="D24" s="1" t="s">
        <v>30</v>
      </c>
      <c r="E24" s="1" t="s">
        <v>20</v>
      </c>
      <c r="F24" s="3">
        <v>40</v>
      </c>
      <c r="G24" s="4">
        <v>11122</v>
      </c>
      <c r="H24" s="4">
        <v>7206.32</v>
      </c>
      <c r="I24" s="4">
        <v>3915.68</v>
      </c>
      <c r="J24" s="4">
        <v>13476.09</v>
      </c>
    </row>
    <row r="25" spans="1:10" x14ac:dyDescent="0.3">
      <c r="A25" s="1" t="s">
        <v>40</v>
      </c>
      <c r="B25" s="1" t="s">
        <v>31</v>
      </c>
      <c r="C25" s="1" t="s">
        <v>27</v>
      </c>
      <c r="D25" s="1" t="s">
        <v>41</v>
      </c>
      <c r="E25" s="1" t="s">
        <v>33</v>
      </c>
      <c r="F25" s="3">
        <v>70</v>
      </c>
      <c r="G25" s="4">
        <v>28368.9</v>
      </c>
      <c r="H25" s="4">
        <v>18606.93</v>
      </c>
      <c r="I25" s="4">
        <v>9761.9699999999993</v>
      </c>
      <c r="J25" s="4">
        <v>33349.339999999997</v>
      </c>
    </row>
    <row r="26" spans="1:10" x14ac:dyDescent="0.3">
      <c r="A26" s="1" t="s">
        <v>40</v>
      </c>
      <c r="B26" s="1" t="s">
        <v>18</v>
      </c>
      <c r="C26" s="1" t="s">
        <v>27</v>
      </c>
      <c r="D26" s="1" t="s">
        <v>28</v>
      </c>
      <c r="E26" s="1" t="s">
        <v>20</v>
      </c>
      <c r="F26" s="3">
        <v>9</v>
      </c>
      <c r="G26" s="4">
        <v>1986.57</v>
      </c>
      <c r="H26" s="4">
        <v>1230.8</v>
      </c>
      <c r="I26" s="4">
        <v>755.77</v>
      </c>
      <c r="J26" s="4">
        <v>2138.0100000000002</v>
      </c>
    </row>
    <row r="27" spans="1:10" x14ac:dyDescent="0.3">
      <c r="A27" s="1" t="s">
        <v>40</v>
      </c>
      <c r="B27" s="1" t="s">
        <v>18</v>
      </c>
      <c r="C27" s="1" t="s">
        <v>29</v>
      </c>
      <c r="D27" s="1" t="s">
        <v>30</v>
      </c>
      <c r="E27" s="1" t="s">
        <v>25</v>
      </c>
      <c r="F27" s="3">
        <v>99</v>
      </c>
      <c r="G27" s="4">
        <v>25823.16</v>
      </c>
      <c r="H27" s="4">
        <v>13604.2</v>
      </c>
      <c r="I27" s="4">
        <v>12218.96</v>
      </c>
      <c r="J27" s="4">
        <v>22549.88</v>
      </c>
    </row>
    <row r="28" spans="1:10" x14ac:dyDescent="0.3">
      <c r="A28" s="1" t="s">
        <v>40</v>
      </c>
      <c r="B28" s="1" t="s">
        <v>31</v>
      </c>
      <c r="C28" s="1" t="s">
        <v>27</v>
      </c>
      <c r="D28" s="1" t="s">
        <v>36</v>
      </c>
      <c r="E28" s="1" t="s">
        <v>14</v>
      </c>
      <c r="F28" s="3">
        <v>13</v>
      </c>
      <c r="G28" s="4">
        <v>1118.26</v>
      </c>
      <c r="H28" s="4">
        <v>695.2</v>
      </c>
      <c r="I28" s="4">
        <v>423.06</v>
      </c>
      <c r="J28" s="4">
        <v>960.13</v>
      </c>
    </row>
    <row r="29" spans="1:10" x14ac:dyDescent="0.3">
      <c r="A29" s="1" t="s">
        <v>40</v>
      </c>
      <c r="B29" s="1" t="s">
        <v>31</v>
      </c>
      <c r="C29" s="1" t="s">
        <v>27</v>
      </c>
      <c r="D29" s="1" t="s">
        <v>36</v>
      </c>
      <c r="E29" s="1" t="s">
        <v>26</v>
      </c>
      <c r="F29" s="3">
        <v>90</v>
      </c>
      <c r="G29" s="4">
        <v>15029.1</v>
      </c>
      <c r="H29" s="4">
        <v>8192.64</v>
      </c>
      <c r="I29" s="4">
        <v>6836.46</v>
      </c>
      <c r="J29" s="4">
        <v>16670.22</v>
      </c>
    </row>
    <row r="30" spans="1:10" x14ac:dyDescent="0.3">
      <c r="A30" s="1" t="s">
        <v>40</v>
      </c>
      <c r="B30" s="1" t="s">
        <v>15</v>
      </c>
      <c r="C30" s="1" t="s">
        <v>29</v>
      </c>
      <c r="D30" s="1" t="s">
        <v>42</v>
      </c>
      <c r="E30" s="1" t="s">
        <v>38</v>
      </c>
      <c r="F30" s="3">
        <v>52</v>
      </c>
      <c r="G30" s="4">
        <v>893.36</v>
      </c>
      <c r="H30" s="4">
        <v>412.06</v>
      </c>
      <c r="I30" s="4">
        <v>481.3</v>
      </c>
      <c r="J30" s="4">
        <v>729.5</v>
      </c>
    </row>
    <row r="31" spans="1:10" x14ac:dyDescent="0.3">
      <c r="A31" s="1" t="s">
        <v>40</v>
      </c>
      <c r="B31" s="1" t="s">
        <v>15</v>
      </c>
      <c r="C31" s="1" t="s">
        <v>34</v>
      </c>
      <c r="D31" s="1" t="s">
        <v>35</v>
      </c>
      <c r="E31" s="1" t="s">
        <v>14</v>
      </c>
      <c r="F31" s="3">
        <v>84</v>
      </c>
      <c r="G31" s="4">
        <v>15507.24</v>
      </c>
      <c r="H31" s="4">
        <v>7341.89</v>
      </c>
      <c r="I31" s="4">
        <v>8165.35</v>
      </c>
      <c r="J31" s="4">
        <v>14347.82</v>
      </c>
    </row>
    <row r="32" spans="1:10" x14ac:dyDescent="0.3">
      <c r="A32" s="1" t="s">
        <v>40</v>
      </c>
      <c r="B32" s="1" t="s">
        <v>11</v>
      </c>
      <c r="C32" s="1" t="s">
        <v>29</v>
      </c>
      <c r="D32" s="1" t="s">
        <v>39</v>
      </c>
      <c r="E32" s="1" t="s">
        <v>38</v>
      </c>
      <c r="F32" s="3">
        <v>103</v>
      </c>
      <c r="G32" s="4">
        <v>21318.94</v>
      </c>
      <c r="H32" s="4">
        <v>14278.84</v>
      </c>
      <c r="I32" s="4">
        <v>7040.1</v>
      </c>
      <c r="J32" s="4">
        <v>18252.43</v>
      </c>
    </row>
    <row r="33" spans="1:10" x14ac:dyDescent="0.3">
      <c r="A33" s="1" t="s">
        <v>40</v>
      </c>
      <c r="B33" s="1" t="s">
        <v>23</v>
      </c>
      <c r="C33" s="1" t="s">
        <v>27</v>
      </c>
      <c r="D33" s="1" t="s">
        <v>41</v>
      </c>
      <c r="E33" s="1" t="s">
        <v>33</v>
      </c>
      <c r="F33" s="3">
        <v>90</v>
      </c>
      <c r="G33" s="4">
        <v>13270.5</v>
      </c>
      <c r="H33" s="4">
        <v>7897.87</v>
      </c>
      <c r="I33" s="4">
        <v>5372.63</v>
      </c>
      <c r="J33" s="4">
        <v>14826</v>
      </c>
    </row>
    <row r="34" spans="1:10" x14ac:dyDescent="0.3">
      <c r="A34" s="1" t="s">
        <v>40</v>
      </c>
      <c r="B34" s="1" t="s">
        <v>18</v>
      </c>
      <c r="C34" s="1" t="s">
        <v>27</v>
      </c>
      <c r="D34" s="1" t="s">
        <v>36</v>
      </c>
      <c r="E34" s="1" t="s">
        <v>33</v>
      </c>
      <c r="F34" s="3">
        <v>39</v>
      </c>
      <c r="G34" s="4">
        <v>6476.34</v>
      </c>
      <c r="H34" s="4">
        <v>3231.31</v>
      </c>
      <c r="I34" s="4">
        <v>3245.03</v>
      </c>
      <c r="J34" s="4">
        <v>6993.87</v>
      </c>
    </row>
    <row r="35" spans="1:10" x14ac:dyDescent="0.3">
      <c r="A35" s="1" t="s">
        <v>40</v>
      </c>
      <c r="B35" s="1" t="s">
        <v>31</v>
      </c>
      <c r="C35" s="1" t="s">
        <v>16</v>
      </c>
      <c r="D35" s="1" t="s">
        <v>24</v>
      </c>
      <c r="E35" s="1" t="s">
        <v>20</v>
      </c>
      <c r="F35" s="3">
        <v>32</v>
      </c>
      <c r="G35" s="4">
        <v>6933.76</v>
      </c>
      <c r="H35" s="4">
        <v>3910.67</v>
      </c>
      <c r="I35" s="4">
        <v>3023.09</v>
      </c>
      <c r="J35" s="4">
        <v>5879.39</v>
      </c>
    </row>
    <row r="36" spans="1:10" x14ac:dyDescent="0.3">
      <c r="A36" s="1" t="s">
        <v>40</v>
      </c>
      <c r="B36" s="1" t="s">
        <v>23</v>
      </c>
      <c r="C36" s="1" t="s">
        <v>29</v>
      </c>
      <c r="D36" s="1" t="s">
        <v>42</v>
      </c>
      <c r="E36" s="1" t="s">
        <v>25</v>
      </c>
      <c r="F36" s="3">
        <v>103</v>
      </c>
      <c r="G36" s="4">
        <v>40317.29</v>
      </c>
      <c r="H36" s="4">
        <v>25541.4</v>
      </c>
      <c r="I36" s="4">
        <v>14775.89</v>
      </c>
      <c r="J36" s="4">
        <v>44216.46</v>
      </c>
    </row>
    <row r="37" spans="1:10" x14ac:dyDescent="0.3">
      <c r="A37" s="1" t="s">
        <v>40</v>
      </c>
      <c r="B37" s="1" t="s">
        <v>15</v>
      </c>
      <c r="C37" s="1" t="s">
        <v>27</v>
      </c>
      <c r="D37" s="1" t="s">
        <v>41</v>
      </c>
      <c r="E37" s="1" t="s">
        <v>38</v>
      </c>
      <c r="F37" s="3">
        <v>117</v>
      </c>
      <c r="G37" s="4">
        <v>14677.65</v>
      </c>
      <c r="H37" s="4">
        <v>9030.99</v>
      </c>
      <c r="I37" s="4">
        <v>5646.66</v>
      </c>
      <c r="J37" s="4">
        <v>14594.05</v>
      </c>
    </row>
    <row r="38" spans="1:10" x14ac:dyDescent="0.3">
      <c r="A38" s="1" t="s">
        <v>40</v>
      </c>
      <c r="B38" s="1" t="s">
        <v>18</v>
      </c>
      <c r="C38" s="1" t="s">
        <v>12</v>
      </c>
      <c r="D38" s="1" t="s">
        <v>13</v>
      </c>
      <c r="E38" s="1" t="s">
        <v>25</v>
      </c>
      <c r="F38" s="3">
        <v>78</v>
      </c>
      <c r="G38" s="4">
        <v>34034.519999999997</v>
      </c>
      <c r="H38" s="4">
        <v>15651.72</v>
      </c>
      <c r="I38" s="4">
        <v>18382.8</v>
      </c>
      <c r="J38" s="4">
        <v>29596.55</v>
      </c>
    </row>
    <row r="39" spans="1:10" x14ac:dyDescent="0.3">
      <c r="A39" s="1" t="s">
        <v>40</v>
      </c>
      <c r="B39" s="1" t="s">
        <v>23</v>
      </c>
      <c r="C39" s="1" t="s">
        <v>27</v>
      </c>
      <c r="D39" s="1" t="s">
        <v>41</v>
      </c>
      <c r="E39" s="1" t="s">
        <v>32</v>
      </c>
      <c r="F39" s="3">
        <v>81</v>
      </c>
      <c r="G39" s="4">
        <v>19980.27</v>
      </c>
      <c r="H39" s="4">
        <v>12357.21</v>
      </c>
      <c r="I39" s="4">
        <v>7623.06</v>
      </c>
      <c r="J39" s="4">
        <v>21032.29</v>
      </c>
    </row>
    <row r="40" spans="1:10" x14ac:dyDescent="0.3">
      <c r="A40" s="1" t="s">
        <v>40</v>
      </c>
      <c r="B40" s="1" t="s">
        <v>15</v>
      </c>
      <c r="C40" s="1" t="s">
        <v>27</v>
      </c>
      <c r="D40" s="1" t="s">
        <v>43</v>
      </c>
      <c r="E40" s="1" t="s">
        <v>33</v>
      </c>
      <c r="F40" s="3">
        <v>76</v>
      </c>
      <c r="G40" s="4">
        <v>25873.439999999999</v>
      </c>
      <c r="H40" s="4">
        <v>16335.64</v>
      </c>
      <c r="I40" s="4">
        <v>9537.7999999999993</v>
      </c>
      <c r="J40" s="4">
        <v>31314.05</v>
      </c>
    </row>
    <row r="41" spans="1:10" x14ac:dyDescent="0.3">
      <c r="A41" s="1" t="s">
        <v>40</v>
      </c>
      <c r="B41" s="1" t="s">
        <v>18</v>
      </c>
      <c r="C41" s="1" t="s">
        <v>27</v>
      </c>
      <c r="D41" s="1" t="s">
        <v>41</v>
      </c>
      <c r="E41" s="1" t="s">
        <v>44</v>
      </c>
      <c r="F41" s="3">
        <v>118</v>
      </c>
      <c r="G41" s="4">
        <v>8682.44</v>
      </c>
      <c r="H41" s="4">
        <v>5763.51</v>
      </c>
      <c r="I41" s="4">
        <v>2918.93</v>
      </c>
      <c r="J41" s="4">
        <v>8492.07</v>
      </c>
    </row>
    <row r="42" spans="1:10" x14ac:dyDescent="0.3">
      <c r="A42" s="1" t="s">
        <v>40</v>
      </c>
      <c r="B42" s="1" t="s">
        <v>15</v>
      </c>
      <c r="C42" s="1" t="s">
        <v>27</v>
      </c>
      <c r="D42" s="1" t="s">
        <v>28</v>
      </c>
      <c r="E42" s="1" t="s">
        <v>33</v>
      </c>
      <c r="F42" s="3">
        <v>112</v>
      </c>
      <c r="G42" s="4">
        <v>17561.599999999999</v>
      </c>
      <c r="H42" s="4">
        <v>9420.8700000000008</v>
      </c>
      <c r="I42" s="4">
        <v>8140.73</v>
      </c>
      <c r="J42" s="4">
        <v>16499.05</v>
      </c>
    </row>
    <row r="43" spans="1:10" x14ac:dyDescent="0.3">
      <c r="A43" s="1" t="s">
        <v>40</v>
      </c>
      <c r="B43" s="1" t="s">
        <v>11</v>
      </c>
      <c r="C43" s="1" t="s">
        <v>16</v>
      </c>
      <c r="D43" s="1" t="s">
        <v>37</v>
      </c>
      <c r="E43" s="1" t="s">
        <v>20</v>
      </c>
      <c r="F43" s="3">
        <v>34</v>
      </c>
      <c r="G43" s="4">
        <v>11308.06</v>
      </c>
      <c r="H43" s="4">
        <v>7252.02</v>
      </c>
      <c r="I43" s="4">
        <v>4056.04</v>
      </c>
      <c r="J43" s="4">
        <v>13644.74</v>
      </c>
    </row>
    <row r="44" spans="1:10" x14ac:dyDescent="0.3">
      <c r="A44" s="1" t="s">
        <v>40</v>
      </c>
      <c r="B44" s="1" t="s">
        <v>31</v>
      </c>
      <c r="C44" s="1" t="s">
        <v>16</v>
      </c>
      <c r="D44" s="1" t="s">
        <v>45</v>
      </c>
      <c r="E44" s="1" t="s">
        <v>32</v>
      </c>
      <c r="F44" s="3">
        <v>102</v>
      </c>
      <c r="G44" s="4">
        <v>9698.16</v>
      </c>
      <c r="H44" s="4">
        <v>4972.84</v>
      </c>
      <c r="I44" s="4">
        <v>4725.32</v>
      </c>
      <c r="J44" s="4">
        <v>11979.66</v>
      </c>
    </row>
    <row r="45" spans="1:10" x14ac:dyDescent="0.3">
      <c r="A45" s="1" t="s">
        <v>40</v>
      </c>
      <c r="B45" s="1" t="s">
        <v>15</v>
      </c>
      <c r="C45" s="1" t="s">
        <v>16</v>
      </c>
      <c r="D45" s="1" t="s">
        <v>17</v>
      </c>
      <c r="E45" s="1" t="s">
        <v>38</v>
      </c>
      <c r="F45" s="3">
        <v>46</v>
      </c>
      <c r="G45" s="4">
        <v>12545.58</v>
      </c>
      <c r="H45" s="4">
        <v>8631.7900000000009</v>
      </c>
      <c r="I45" s="4">
        <v>3913.79</v>
      </c>
      <c r="J45" s="4">
        <v>11414.98</v>
      </c>
    </row>
    <row r="46" spans="1:10" x14ac:dyDescent="0.3">
      <c r="A46" s="1" t="s">
        <v>46</v>
      </c>
      <c r="B46" s="1" t="s">
        <v>31</v>
      </c>
      <c r="C46" s="1" t="s">
        <v>29</v>
      </c>
      <c r="D46" s="1" t="s">
        <v>30</v>
      </c>
      <c r="E46" s="1" t="s">
        <v>25</v>
      </c>
      <c r="F46" s="3">
        <v>98</v>
      </c>
      <c r="G46" s="4">
        <v>6280.82</v>
      </c>
      <c r="H46" s="4">
        <v>3109.9</v>
      </c>
      <c r="I46" s="4">
        <v>3170.92</v>
      </c>
      <c r="J46" s="4">
        <v>7342.66</v>
      </c>
    </row>
    <row r="47" spans="1:10" x14ac:dyDescent="0.3">
      <c r="A47" s="1" t="s">
        <v>46</v>
      </c>
      <c r="B47" s="1" t="s">
        <v>18</v>
      </c>
      <c r="C47" s="1" t="s">
        <v>27</v>
      </c>
      <c r="D47" s="1" t="s">
        <v>41</v>
      </c>
      <c r="E47" s="1" t="s">
        <v>22</v>
      </c>
      <c r="F47" s="3">
        <v>79</v>
      </c>
      <c r="G47" s="4">
        <v>21853.77</v>
      </c>
      <c r="H47" s="4">
        <v>11702.47</v>
      </c>
      <c r="I47" s="4">
        <v>10151.299999999999</v>
      </c>
      <c r="J47" s="4">
        <v>21017.21</v>
      </c>
    </row>
    <row r="48" spans="1:10" x14ac:dyDescent="0.3">
      <c r="A48" s="1" t="s">
        <v>46</v>
      </c>
      <c r="B48" s="1" t="s">
        <v>11</v>
      </c>
      <c r="C48" s="1" t="s">
        <v>27</v>
      </c>
      <c r="D48" s="1" t="s">
        <v>41</v>
      </c>
      <c r="E48" s="1" t="s">
        <v>26</v>
      </c>
      <c r="F48" s="3">
        <v>9</v>
      </c>
      <c r="G48" s="4">
        <v>2402.2800000000002</v>
      </c>
      <c r="H48" s="4">
        <v>1273.8800000000001</v>
      </c>
      <c r="I48" s="4">
        <v>1128.4000000000001</v>
      </c>
      <c r="J48" s="4">
        <v>2132.14</v>
      </c>
    </row>
    <row r="49" spans="1:10" x14ac:dyDescent="0.3">
      <c r="A49" s="1" t="s">
        <v>46</v>
      </c>
      <c r="B49" s="1" t="s">
        <v>23</v>
      </c>
      <c r="C49" s="1" t="s">
        <v>16</v>
      </c>
      <c r="D49" s="1" t="s">
        <v>24</v>
      </c>
      <c r="E49" s="1" t="s">
        <v>14</v>
      </c>
      <c r="F49" s="3">
        <v>104</v>
      </c>
      <c r="G49" s="4">
        <v>30245.279999999999</v>
      </c>
      <c r="H49" s="4">
        <v>20513.400000000001</v>
      </c>
      <c r="I49" s="4">
        <v>9731.8799999999992</v>
      </c>
      <c r="J49" s="4">
        <v>37473.86</v>
      </c>
    </row>
    <row r="50" spans="1:10" x14ac:dyDescent="0.3">
      <c r="A50" s="1" t="s">
        <v>46</v>
      </c>
      <c r="B50" s="1" t="s">
        <v>11</v>
      </c>
      <c r="C50" s="1" t="s">
        <v>12</v>
      </c>
      <c r="D50" s="1" t="s">
        <v>21</v>
      </c>
      <c r="E50" s="1" t="s">
        <v>25</v>
      </c>
      <c r="F50" s="3">
        <v>40</v>
      </c>
      <c r="G50" s="4">
        <v>6204.8</v>
      </c>
      <c r="H50" s="4">
        <v>3393.02</v>
      </c>
      <c r="I50" s="4">
        <v>2811.78</v>
      </c>
      <c r="J50" s="4">
        <v>5177.82</v>
      </c>
    </row>
    <row r="51" spans="1:10" x14ac:dyDescent="0.3">
      <c r="A51" s="1" t="s">
        <v>46</v>
      </c>
      <c r="B51" s="1" t="s">
        <v>23</v>
      </c>
      <c r="C51" s="1" t="s">
        <v>34</v>
      </c>
      <c r="D51" s="1" t="s">
        <v>47</v>
      </c>
      <c r="E51" s="1" t="s">
        <v>26</v>
      </c>
      <c r="F51" s="3">
        <v>95</v>
      </c>
      <c r="G51" s="4">
        <v>37851.800000000003</v>
      </c>
      <c r="H51" s="4">
        <v>17166.240000000002</v>
      </c>
      <c r="I51" s="4">
        <v>20685.560000000001</v>
      </c>
      <c r="J51" s="4">
        <v>35960.25</v>
      </c>
    </row>
    <row r="52" spans="1:10" x14ac:dyDescent="0.3">
      <c r="A52" s="1" t="s">
        <v>46</v>
      </c>
      <c r="B52" s="1" t="s">
        <v>18</v>
      </c>
      <c r="C52" s="1" t="s">
        <v>29</v>
      </c>
      <c r="D52" s="1" t="s">
        <v>48</v>
      </c>
      <c r="E52" s="1" t="s">
        <v>26</v>
      </c>
      <c r="F52" s="3">
        <v>58</v>
      </c>
      <c r="G52" s="4">
        <v>12412</v>
      </c>
      <c r="H52" s="4">
        <v>6881.4</v>
      </c>
      <c r="I52" s="4">
        <v>5530.6</v>
      </c>
      <c r="J52" s="4">
        <v>9986.1200000000008</v>
      </c>
    </row>
    <row r="53" spans="1:10" x14ac:dyDescent="0.3">
      <c r="A53" s="1" t="s">
        <v>46</v>
      </c>
      <c r="B53" s="1" t="s">
        <v>23</v>
      </c>
      <c r="C53" s="1" t="s">
        <v>29</v>
      </c>
      <c r="D53" s="1" t="s">
        <v>48</v>
      </c>
      <c r="E53" s="1" t="s">
        <v>38</v>
      </c>
      <c r="F53" s="3">
        <v>92</v>
      </c>
      <c r="G53" s="4">
        <v>36040.080000000002</v>
      </c>
      <c r="H53" s="4">
        <v>17280.22</v>
      </c>
      <c r="I53" s="4">
        <v>18759.86</v>
      </c>
      <c r="J53" s="4">
        <v>35560.019999999997</v>
      </c>
    </row>
    <row r="54" spans="1:10" x14ac:dyDescent="0.3">
      <c r="A54" s="1" t="s">
        <v>46</v>
      </c>
      <c r="B54" s="1" t="s">
        <v>11</v>
      </c>
      <c r="C54" s="1" t="s">
        <v>12</v>
      </c>
      <c r="D54" s="1" t="s">
        <v>49</v>
      </c>
      <c r="E54" s="1" t="s">
        <v>25</v>
      </c>
      <c r="F54" s="3">
        <v>110</v>
      </c>
      <c r="G54" s="4">
        <v>47638.8</v>
      </c>
      <c r="H54" s="4">
        <v>31358.47</v>
      </c>
      <c r="I54" s="4">
        <v>16280.33</v>
      </c>
      <c r="J54" s="4">
        <v>52590.45</v>
      </c>
    </row>
    <row r="55" spans="1:10" x14ac:dyDescent="0.3">
      <c r="A55" s="1" t="s">
        <v>46</v>
      </c>
      <c r="B55" s="1" t="s">
        <v>31</v>
      </c>
      <c r="C55" s="1" t="s">
        <v>16</v>
      </c>
      <c r="D55" s="1" t="s">
        <v>45</v>
      </c>
      <c r="E55" s="1" t="s">
        <v>50</v>
      </c>
      <c r="F55" s="3">
        <v>111</v>
      </c>
      <c r="G55" s="4">
        <v>48186.21</v>
      </c>
      <c r="H55" s="4">
        <v>29879.24</v>
      </c>
      <c r="I55" s="4">
        <v>18306.97</v>
      </c>
      <c r="J55" s="4">
        <v>45836.44</v>
      </c>
    </row>
    <row r="56" spans="1:10" x14ac:dyDescent="0.3">
      <c r="A56" s="1" t="s">
        <v>46</v>
      </c>
      <c r="B56" s="1" t="s">
        <v>15</v>
      </c>
      <c r="C56" s="1" t="s">
        <v>16</v>
      </c>
      <c r="D56" s="1" t="s">
        <v>37</v>
      </c>
      <c r="E56" s="1" t="s">
        <v>33</v>
      </c>
      <c r="F56" s="3">
        <v>88</v>
      </c>
      <c r="G56" s="4">
        <v>39426.639999999999</v>
      </c>
      <c r="H56" s="4">
        <v>21638.38</v>
      </c>
      <c r="I56" s="4">
        <v>17788.259999999998</v>
      </c>
      <c r="J56" s="4">
        <v>32449.89</v>
      </c>
    </row>
    <row r="57" spans="1:10" x14ac:dyDescent="0.3">
      <c r="A57" s="1" t="s">
        <v>46</v>
      </c>
      <c r="B57" s="1" t="s">
        <v>18</v>
      </c>
      <c r="C57" s="1" t="s">
        <v>29</v>
      </c>
      <c r="D57" s="1" t="s">
        <v>48</v>
      </c>
      <c r="E57" s="1" t="s">
        <v>50</v>
      </c>
      <c r="F57" s="3">
        <v>103</v>
      </c>
      <c r="G57" s="4">
        <v>27107.54</v>
      </c>
      <c r="H57" s="4">
        <v>15069.85</v>
      </c>
      <c r="I57" s="4">
        <v>12037.69</v>
      </c>
      <c r="J57" s="4">
        <v>27852.25</v>
      </c>
    </row>
    <row r="58" spans="1:10" x14ac:dyDescent="0.3">
      <c r="A58" s="1" t="s">
        <v>46</v>
      </c>
      <c r="B58" s="1" t="s">
        <v>31</v>
      </c>
      <c r="C58" s="1" t="s">
        <v>27</v>
      </c>
      <c r="D58" s="1" t="s">
        <v>41</v>
      </c>
      <c r="E58" s="1" t="s">
        <v>32</v>
      </c>
      <c r="F58" s="3">
        <v>54</v>
      </c>
      <c r="G58" s="4">
        <v>7525.98</v>
      </c>
      <c r="H58" s="4">
        <v>5148.0600000000004</v>
      </c>
      <c r="I58" s="4">
        <v>2377.92</v>
      </c>
      <c r="J58" s="4">
        <v>9230.24</v>
      </c>
    </row>
    <row r="59" spans="1:10" x14ac:dyDescent="0.3">
      <c r="A59" s="1" t="s">
        <v>46</v>
      </c>
      <c r="B59" s="1" t="s">
        <v>23</v>
      </c>
      <c r="C59" s="1" t="s">
        <v>29</v>
      </c>
      <c r="D59" s="1" t="s">
        <v>48</v>
      </c>
      <c r="E59" s="1" t="s">
        <v>33</v>
      </c>
      <c r="F59" s="3">
        <v>102</v>
      </c>
      <c r="G59" s="4">
        <v>17341.02</v>
      </c>
      <c r="H59" s="4">
        <v>8688.7099999999991</v>
      </c>
      <c r="I59" s="4">
        <v>8652.31</v>
      </c>
      <c r="J59" s="4">
        <v>17441.95</v>
      </c>
    </row>
    <row r="60" spans="1:10" x14ac:dyDescent="0.3">
      <c r="A60" s="1" t="s">
        <v>46</v>
      </c>
      <c r="B60" s="1" t="s">
        <v>31</v>
      </c>
      <c r="C60" s="1" t="s">
        <v>34</v>
      </c>
      <c r="D60" s="1" t="s">
        <v>51</v>
      </c>
      <c r="E60" s="1" t="s">
        <v>44</v>
      </c>
      <c r="F60" s="3">
        <v>26</v>
      </c>
      <c r="G60" s="4">
        <v>4405.4399999999996</v>
      </c>
      <c r="H60" s="4">
        <v>2311.7600000000002</v>
      </c>
      <c r="I60" s="4">
        <v>2093.6799999999998</v>
      </c>
      <c r="J60" s="4">
        <v>3993.73</v>
      </c>
    </row>
    <row r="61" spans="1:10" x14ac:dyDescent="0.3">
      <c r="A61" s="1" t="s">
        <v>46</v>
      </c>
      <c r="B61" s="1" t="s">
        <v>31</v>
      </c>
      <c r="C61" s="1" t="s">
        <v>27</v>
      </c>
      <c r="D61" s="1" t="s">
        <v>41</v>
      </c>
      <c r="E61" s="1" t="s">
        <v>25</v>
      </c>
      <c r="F61" s="3">
        <v>30</v>
      </c>
      <c r="G61" s="4">
        <v>12643.8</v>
      </c>
      <c r="H61" s="4">
        <v>7025.84</v>
      </c>
      <c r="I61" s="4">
        <v>5617.96</v>
      </c>
      <c r="J61" s="4">
        <v>14880.52</v>
      </c>
    </row>
    <row r="62" spans="1:10" x14ac:dyDescent="0.3">
      <c r="A62" s="1" t="s">
        <v>46</v>
      </c>
      <c r="B62" s="1" t="s">
        <v>11</v>
      </c>
      <c r="C62" s="1" t="s">
        <v>29</v>
      </c>
      <c r="D62" s="1" t="s">
        <v>42</v>
      </c>
      <c r="E62" s="1" t="s">
        <v>32</v>
      </c>
      <c r="F62" s="3">
        <v>109</v>
      </c>
      <c r="G62" s="4">
        <v>40860.83</v>
      </c>
      <c r="H62" s="4">
        <v>26108.54</v>
      </c>
      <c r="I62" s="4">
        <v>14752.29</v>
      </c>
      <c r="J62" s="4">
        <v>42723.48</v>
      </c>
    </row>
    <row r="63" spans="1:10" x14ac:dyDescent="0.3">
      <c r="A63" s="1" t="s">
        <v>46</v>
      </c>
      <c r="B63" s="1" t="s">
        <v>23</v>
      </c>
      <c r="C63" s="1" t="s">
        <v>34</v>
      </c>
      <c r="D63" s="1" t="s">
        <v>47</v>
      </c>
      <c r="E63" s="1" t="s">
        <v>14</v>
      </c>
      <c r="F63" s="3">
        <v>102</v>
      </c>
      <c r="G63" s="4">
        <v>38052.120000000003</v>
      </c>
      <c r="H63" s="4">
        <v>19742.22</v>
      </c>
      <c r="I63" s="4">
        <v>18309.900000000001</v>
      </c>
      <c r="J63" s="4">
        <v>33581.65</v>
      </c>
    </row>
    <row r="64" spans="1:10" x14ac:dyDescent="0.3">
      <c r="A64" s="1" t="s">
        <v>46</v>
      </c>
      <c r="B64" s="1" t="s">
        <v>15</v>
      </c>
      <c r="C64" s="1" t="s">
        <v>27</v>
      </c>
      <c r="D64" s="1" t="s">
        <v>41</v>
      </c>
      <c r="E64" s="1" t="s">
        <v>50</v>
      </c>
      <c r="F64" s="3">
        <v>24</v>
      </c>
      <c r="G64" s="4">
        <v>6030.72</v>
      </c>
      <c r="H64" s="4">
        <v>2750.33</v>
      </c>
      <c r="I64" s="4">
        <v>3280.39</v>
      </c>
      <c r="J64" s="4">
        <v>6077.01</v>
      </c>
    </row>
    <row r="65" spans="1:10" x14ac:dyDescent="0.3">
      <c r="A65" s="1" t="s">
        <v>46</v>
      </c>
      <c r="B65" s="1" t="s">
        <v>31</v>
      </c>
      <c r="C65" s="1" t="s">
        <v>29</v>
      </c>
      <c r="D65" s="1" t="s">
        <v>42</v>
      </c>
      <c r="E65" s="1" t="s">
        <v>14</v>
      </c>
      <c r="F65" s="3">
        <v>86</v>
      </c>
      <c r="G65" s="4">
        <v>2721.9</v>
      </c>
      <c r="H65" s="4">
        <v>1340.89</v>
      </c>
      <c r="I65" s="4">
        <v>1381.01</v>
      </c>
      <c r="J65" s="4">
        <v>2270.0100000000002</v>
      </c>
    </row>
    <row r="66" spans="1:10" x14ac:dyDescent="0.3">
      <c r="A66" s="1" t="s">
        <v>46</v>
      </c>
      <c r="B66" s="1" t="s">
        <v>18</v>
      </c>
      <c r="C66" s="1" t="s">
        <v>29</v>
      </c>
      <c r="D66" s="1" t="s">
        <v>48</v>
      </c>
      <c r="E66" s="1" t="s">
        <v>50</v>
      </c>
      <c r="F66" s="3">
        <v>104</v>
      </c>
      <c r="G66" s="4">
        <v>27172.080000000002</v>
      </c>
      <c r="H66" s="4">
        <v>14603.84</v>
      </c>
      <c r="I66" s="4">
        <v>12568.24</v>
      </c>
      <c r="J66" s="4">
        <v>32763.24</v>
      </c>
    </row>
    <row r="67" spans="1:10" x14ac:dyDescent="0.3">
      <c r="A67" s="1" t="s">
        <v>46</v>
      </c>
      <c r="B67" s="1" t="s">
        <v>31</v>
      </c>
      <c r="C67" s="1" t="s">
        <v>12</v>
      </c>
      <c r="D67" s="1" t="s">
        <v>19</v>
      </c>
      <c r="E67" s="1" t="s">
        <v>14</v>
      </c>
      <c r="F67" s="3">
        <v>99</v>
      </c>
      <c r="G67" s="4">
        <v>24242.13</v>
      </c>
      <c r="H67" s="4">
        <v>13824.93</v>
      </c>
      <c r="I67" s="4">
        <v>10417.200000000001</v>
      </c>
      <c r="J67" s="4">
        <v>25904.959999999999</v>
      </c>
    </row>
    <row r="68" spans="1:10" x14ac:dyDescent="0.3">
      <c r="A68" s="1" t="s">
        <v>46</v>
      </c>
      <c r="B68" s="1" t="s">
        <v>23</v>
      </c>
      <c r="C68" s="1" t="s">
        <v>29</v>
      </c>
      <c r="D68" s="1" t="s">
        <v>42</v>
      </c>
      <c r="E68" s="1" t="s">
        <v>50</v>
      </c>
      <c r="F68" s="3">
        <v>93</v>
      </c>
      <c r="G68" s="4">
        <v>33460.47</v>
      </c>
      <c r="H68" s="4">
        <v>22648.86</v>
      </c>
      <c r="I68" s="4">
        <v>10811.61</v>
      </c>
      <c r="J68" s="4">
        <v>39380.97</v>
      </c>
    </row>
    <row r="69" spans="1:10" x14ac:dyDescent="0.3">
      <c r="A69" s="1" t="s">
        <v>46</v>
      </c>
      <c r="B69" s="1" t="s">
        <v>31</v>
      </c>
      <c r="C69" s="1" t="s">
        <v>29</v>
      </c>
      <c r="D69" s="1" t="s">
        <v>48</v>
      </c>
      <c r="E69" s="1" t="s">
        <v>50</v>
      </c>
      <c r="F69" s="3">
        <v>68</v>
      </c>
      <c r="G69" s="4">
        <v>30349.08</v>
      </c>
      <c r="H69" s="4">
        <v>14358.33</v>
      </c>
      <c r="I69" s="4">
        <v>15990.75</v>
      </c>
      <c r="J69" s="4">
        <v>29121.22</v>
      </c>
    </row>
    <row r="70" spans="1:10" x14ac:dyDescent="0.3">
      <c r="A70" s="1" t="s">
        <v>52</v>
      </c>
      <c r="B70" s="1" t="s">
        <v>15</v>
      </c>
      <c r="C70" s="1" t="s">
        <v>29</v>
      </c>
      <c r="D70" s="1" t="s">
        <v>39</v>
      </c>
      <c r="E70" s="1" t="s">
        <v>32</v>
      </c>
      <c r="F70" s="3">
        <v>102</v>
      </c>
      <c r="G70" s="4">
        <v>19939.98</v>
      </c>
      <c r="H70" s="4">
        <v>13786.15</v>
      </c>
      <c r="I70" s="4">
        <v>6153.83</v>
      </c>
      <c r="J70" s="4">
        <v>21481.09</v>
      </c>
    </row>
    <row r="71" spans="1:10" x14ac:dyDescent="0.3">
      <c r="A71" s="1" t="s">
        <v>52</v>
      </c>
      <c r="B71" s="1" t="s">
        <v>15</v>
      </c>
      <c r="C71" s="1" t="s">
        <v>34</v>
      </c>
      <c r="D71" s="1" t="s">
        <v>51</v>
      </c>
      <c r="E71" s="1" t="s">
        <v>20</v>
      </c>
      <c r="F71" s="3">
        <v>95</v>
      </c>
      <c r="G71" s="4">
        <v>7242.8</v>
      </c>
      <c r="H71" s="4">
        <v>4040.84</v>
      </c>
      <c r="I71" s="4">
        <v>3201.96</v>
      </c>
      <c r="J71" s="4">
        <v>6501.92</v>
      </c>
    </row>
    <row r="72" spans="1:10" x14ac:dyDescent="0.3">
      <c r="A72" s="1" t="s">
        <v>52</v>
      </c>
      <c r="B72" s="1" t="s">
        <v>31</v>
      </c>
      <c r="C72" s="1" t="s">
        <v>12</v>
      </c>
      <c r="D72" s="1" t="s">
        <v>13</v>
      </c>
      <c r="E72" s="1" t="s">
        <v>38</v>
      </c>
      <c r="F72" s="3">
        <v>106</v>
      </c>
      <c r="G72" s="4">
        <v>26413.08</v>
      </c>
      <c r="H72" s="4">
        <v>17801.87</v>
      </c>
      <c r="I72" s="4">
        <v>8611.2099999999991</v>
      </c>
      <c r="J72" s="4">
        <v>22329.14</v>
      </c>
    </row>
    <row r="73" spans="1:10" x14ac:dyDescent="0.3">
      <c r="A73" s="1" t="s">
        <v>52</v>
      </c>
      <c r="B73" s="1" t="s">
        <v>31</v>
      </c>
      <c r="C73" s="1" t="s">
        <v>29</v>
      </c>
      <c r="D73" s="1" t="s">
        <v>42</v>
      </c>
      <c r="E73" s="1" t="s">
        <v>14</v>
      </c>
      <c r="F73" s="3">
        <v>68</v>
      </c>
      <c r="G73" s="4">
        <v>16081.32</v>
      </c>
      <c r="H73" s="4">
        <v>9539.77</v>
      </c>
      <c r="I73" s="4">
        <v>6541.55</v>
      </c>
      <c r="J73" s="4">
        <v>17113.580000000002</v>
      </c>
    </row>
    <row r="74" spans="1:10" x14ac:dyDescent="0.3">
      <c r="A74" s="1" t="s">
        <v>52</v>
      </c>
      <c r="B74" s="1" t="s">
        <v>23</v>
      </c>
      <c r="C74" s="1" t="s">
        <v>16</v>
      </c>
      <c r="D74" s="1" t="s">
        <v>24</v>
      </c>
      <c r="E74" s="1" t="s">
        <v>14</v>
      </c>
      <c r="F74" s="3">
        <v>55</v>
      </c>
      <c r="G74" s="4">
        <v>9610.7000000000007</v>
      </c>
      <c r="H74" s="4">
        <v>5011.7299999999996</v>
      </c>
      <c r="I74" s="4">
        <v>4598.97</v>
      </c>
      <c r="J74" s="4">
        <v>10901.78</v>
      </c>
    </row>
    <row r="75" spans="1:10" x14ac:dyDescent="0.3">
      <c r="A75" s="1" t="s">
        <v>52</v>
      </c>
      <c r="B75" s="1" t="s">
        <v>11</v>
      </c>
      <c r="C75" s="1" t="s">
        <v>16</v>
      </c>
      <c r="D75" s="1" t="s">
        <v>37</v>
      </c>
      <c r="E75" s="1" t="s">
        <v>20</v>
      </c>
      <c r="F75" s="3">
        <v>14</v>
      </c>
      <c r="G75" s="4">
        <v>2988.86</v>
      </c>
      <c r="H75" s="4">
        <v>1419.24</v>
      </c>
      <c r="I75" s="4">
        <v>1569.62</v>
      </c>
      <c r="J75" s="4">
        <v>2630.85</v>
      </c>
    </row>
    <row r="76" spans="1:10" x14ac:dyDescent="0.3">
      <c r="A76" s="1" t="s">
        <v>52</v>
      </c>
      <c r="B76" s="1" t="s">
        <v>23</v>
      </c>
      <c r="C76" s="1" t="s">
        <v>12</v>
      </c>
      <c r="D76" s="1" t="s">
        <v>49</v>
      </c>
      <c r="E76" s="1" t="s">
        <v>50</v>
      </c>
      <c r="F76" s="3">
        <v>5</v>
      </c>
      <c r="G76" s="4">
        <v>1766.2</v>
      </c>
      <c r="H76" s="4">
        <v>1039.77</v>
      </c>
      <c r="I76" s="4">
        <v>726.43</v>
      </c>
      <c r="J76" s="4">
        <v>1632.82</v>
      </c>
    </row>
    <row r="77" spans="1:10" x14ac:dyDescent="0.3">
      <c r="A77" s="1" t="s">
        <v>52</v>
      </c>
      <c r="B77" s="1" t="s">
        <v>11</v>
      </c>
      <c r="C77" s="1" t="s">
        <v>29</v>
      </c>
      <c r="D77" s="1" t="s">
        <v>48</v>
      </c>
      <c r="E77" s="1" t="s">
        <v>33</v>
      </c>
      <c r="F77" s="3">
        <v>109</v>
      </c>
      <c r="G77" s="4">
        <v>20730.71</v>
      </c>
      <c r="H77" s="4">
        <v>11993.97</v>
      </c>
      <c r="I77" s="4">
        <v>8736.74</v>
      </c>
      <c r="J77" s="4">
        <v>23022.37</v>
      </c>
    </row>
    <row r="78" spans="1:10" x14ac:dyDescent="0.3">
      <c r="A78" s="1" t="s">
        <v>52</v>
      </c>
      <c r="B78" s="1" t="s">
        <v>11</v>
      </c>
      <c r="C78" s="1" t="s">
        <v>29</v>
      </c>
      <c r="D78" s="1" t="s">
        <v>30</v>
      </c>
      <c r="E78" s="1" t="s">
        <v>44</v>
      </c>
      <c r="F78" s="3">
        <v>23</v>
      </c>
      <c r="G78" s="4">
        <v>10245.120000000001</v>
      </c>
      <c r="H78" s="4">
        <v>4973.88</v>
      </c>
      <c r="I78" s="4">
        <v>5271.24</v>
      </c>
      <c r="J78" s="4">
        <v>11421.76</v>
      </c>
    </row>
    <row r="79" spans="1:10" x14ac:dyDescent="0.3">
      <c r="A79" s="1" t="s">
        <v>52</v>
      </c>
      <c r="B79" s="1" t="s">
        <v>11</v>
      </c>
      <c r="C79" s="1" t="s">
        <v>12</v>
      </c>
      <c r="D79" s="1" t="s">
        <v>13</v>
      </c>
      <c r="E79" s="1" t="s">
        <v>25</v>
      </c>
      <c r="F79" s="3">
        <v>47</v>
      </c>
      <c r="G79" s="4">
        <v>3286.71</v>
      </c>
      <c r="H79" s="4">
        <v>1923.47</v>
      </c>
      <c r="I79" s="4">
        <v>1363.24</v>
      </c>
      <c r="J79" s="4">
        <v>3414.92</v>
      </c>
    </row>
    <row r="80" spans="1:10" x14ac:dyDescent="0.3">
      <c r="A80" s="1" t="s">
        <v>52</v>
      </c>
      <c r="B80" s="1" t="s">
        <v>18</v>
      </c>
      <c r="C80" s="1" t="s">
        <v>34</v>
      </c>
      <c r="D80" s="1" t="s">
        <v>51</v>
      </c>
      <c r="E80" s="1" t="s">
        <v>33</v>
      </c>
      <c r="F80" s="3">
        <v>7</v>
      </c>
      <c r="G80" s="4">
        <v>2080.61</v>
      </c>
      <c r="H80" s="4">
        <v>1348.2</v>
      </c>
      <c r="I80" s="4">
        <v>732.41</v>
      </c>
      <c r="J80" s="4">
        <v>1884.44</v>
      </c>
    </row>
    <row r="81" spans="1:10" x14ac:dyDescent="0.3">
      <c r="A81" s="1" t="s">
        <v>52</v>
      </c>
      <c r="B81" s="1" t="s">
        <v>18</v>
      </c>
      <c r="C81" s="1" t="s">
        <v>16</v>
      </c>
      <c r="D81" s="1" t="s">
        <v>17</v>
      </c>
      <c r="E81" s="1" t="s">
        <v>50</v>
      </c>
      <c r="F81" s="3">
        <v>37</v>
      </c>
      <c r="G81" s="4">
        <v>4790.0200000000004</v>
      </c>
      <c r="H81" s="4">
        <v>2974.96</v>
      </c>
      <c r="I81" s="4">
        <v>1815.06</v>
      </c>
      <c r="J81" s="4">
        <v>5892.79</v>
      </c>
    </row>
    <row r="82" spans="1:10" x14ac:dyDescent="0.3">
      <c r="A82" s="1" t="s">
        <v>52</v>
      </c>
      <c r="B82" s="1" t="s">
        <v>31</v>
      </c>
      <c r="C82" s="1" t="s">
        <v>27</v>
      </c>
      <c r="D82" s="1" t="s">
        <v>43</v>
      </c>
      <c r="E82" s="1" t="s">
        <v>25</v>
      </c>
      <c r="F82" s="3">
        <v>11</v>
      </c>
      <c r="G82" s="4">
        <v>3201</v>
      </c>
      <c r="H82" s="4">
        <v>1463.11</v>
      </c>
      <c r="I82" s="4">
        <v>1737.89</v>
      </c>
      <c r="J82" s="4">
        <v>2596.7600000000002</v>
      </c>
    </row>
    <row r="83" spans="1:10" x14ac:dyDescent="0.3">
      <c r="A83" s="1" t="s">
        <v>52</v>
      </c>
      <c r="B83" s="1" t="s">
        <v>11</v>
      </c>
      <c r="C83" s="1" t="s">
        <v>16</v>
      </c>
      <c r="D83" s="1" t="s">
        <v>37</v>
      </c>
      <c r="E83" s="1" t="s">
        <v>20</v>
      </c>
      <c r="F83" s="3">
        <v>119</v>
      </c>
      <c r="G83" s="4">
        <v>39775.75</v>
      </c>
      <c r="H83" s="4">
        <v>22534</v>
      </c>
      <c r="I83" s="4">
        <v>17241.75</v>
      </c>
      <c r="J83" s="4">
        <v>46654.26</v>
      </c>
    </row>
    <row r="84" spans="1:10" x14ac:dyDescent="0.3">
      <c r="A84" s="1" t="s">
        <v>52</v>
      </c>
      <c r="B84" s="1" t="s">
        <v>18</v>
      </c>
      <c r="C84" s="1" t="s">
        <v>34</v>
      </c>
      <c r="D84" s="1" t="s">
        <v>51</v>
      </c>
      <c r="E84" s="1" t="s">
        <v>14</v>
      </c>
      <c r="F84" s="3">
        <v>61</v>
      </c>
      <c r="G84" s="4">
        <v>3982.69</v>
      </c>
      <c r="H84" s="4">
        <v>2770.2</v>
      </c>
      <c r="I84" s="4">
        <v>1212.49</v>
      </c>
      <c r="J84" s="4">
        <v>3512.21</v>
      </c>
    </row>
    <row r="85" spans="1:10" x14ac:dyDescent="0.3">
      <c r="A85" s="1" t="s">
        <v>52</v>
      </c>
      <c r="B85" s="1" t="s">
        <v>31</v>
      </c>
      <c r="C85" s="1" t="s">
        <v>27</v>
      </c>
      <c r="D85" s="1" t="s">
        <v>43</v>
      </c>
      <c r="E85" s="1" t="s">
        <v>20</v>
      </c>
      <c r="F85" s="3">
        <v>31</v>
      </c>
      <c r="G85" s="4">
        <v>11842.31</v>
      </c>
      <c r="H85" s="4">
        <v>6315.25</v>
      </c>
      <c r="I85" s="4">
        <v>5527.06</v>
      </c>
      <c r="J85" s="4">
        <v>12395.04</v>
      </c>
    </row>
    <row r="86" spans="1:10" x14ac:dyDescent="0.3">
      <c r="A86" s="1" t="s">
        <v>52</v>
      </c>
      <c r="B86" s="1" t="s">
        <v>18</v>
      </c>
      <c r="C86" s="1" t="s">
        <v>12</v>
      </c>
      <c r="D86" s="1" t="s">
        <v>19</v>
      </c>
      <c r="E86" s="1" t="s">
        <v>44</v>
      </c>
      <c r="F86" s="3">
        <v>86</v>
      </c>
      <c r="G86" s="4">
        <v>11689.12</v>
      </c>
      <c r="H86" s="4">
        <v>6541.99</v>
      </c>
      <c r="I86" s="4">
        <v>5147.13</v>
      </c>
      <c r="J86" s="4">
        <v>9491.9699999999993</v>
      </c>
    </row>
    <row r="87" spans="1:10" x14ac:dyDescent="0.3">
      <c r="A87" s="1" t="s">
        <v>52</v>
      </c>
      <c r="B87" s="1" t="s">
        <v>23</v>
      </c>
      <c r="C87" s="1" t="s">
        <v>34</v>
      </c>
      <c r="D87" s="1" t="s">
        <v>47</v>
      </c>
      <c r="E87" s="1" t="s">
        <v>14</v>
      </c>
      <c r="F87" s="3">
        <v>34</v>
      </c>
      <c r="G87" s="4">
        <v>9294.24</v>
      </c>
      <c r="H87" s="4">
        <v>5197.6099999999997</v>
      </c>
      <c r="I87" s="4">
        <v>4096.63</v>
      </c>
      <c r="J87" s="4">
        <v>11284.56</v>
      </c>
    </row>
    <row r="88" spans="1:10" x14ac:dyDescent="0.3">
      <c r="A88" s="1" t="s">
        <v>52</v>
      </c>
      <c r="B88" s="1" t="s">
        <v>11</v>
      </c>
      <c r="C88" s="1" t="s">
        <v>27</v>
      </c>
      <c r="D88" s="1" t="s">
        <v>28</v>
      </c>
      <c r="E88" s="1" t="s">
        <v>32</v>
      </c>
      <c r="F88" s="3">
        <v>109</v>
      </c>
      <c r="G88" s="4">
        <v>47639.54</v>
      </c>
      <c r="H88" s="4">
        <v>25580.46</v>
      </c>
      <c r="I88" s="4">
        <v>22059.08</v>
      </c>
      <c r="J88" s="4">
        <v>58524.82</v>
      </c>
    </row>
    <row r="89" spans="1:10" x14ac:dyDescent="0.3">
      <c r="A89" s="1" t="s">
        <v>52</v>
      </c>
      <c r="B89" s="1" t="s">
        <v>11</v>
      </c>
      <c r="C89" s="1" t="s">
        <v>12</v>
      </c>
      <c r="D89" s="1" t="s">
        <v>21</v>
      </c>
      <c r="E89" s="1" t="s">
        <v>22</v>
      </c>
      <c r="F89" s="3">
        <v>115</v>
      </c>
      <c r="G89" s="4">
        <v>10968.7</v>
      </c>
      <c r="H89" s="4">
        <v>5922.43</v>
      </c>
      <c r="I89" s="4">
        <v>5046.2700000000004</v>
      </c>
      <c r="J89" s="4">
        <v>9328.34</v>
      </c>
    </row>
    <row r="90" spans="1:10" x14ac:dyDescent="0.3">
      <c r="A90" s="1" t="s">
        <v>52</v>
      </c>
      <c r="B90" s="1" t="s">
        <v>23</v>
      </c>
      <c r="C90" s="1" t="s">
        <v>34</v>
      </c>
      <c r="D90" s="1" t="s">
        <v>53</v>
      </c>
      <c r="E90" s="1" t="s">
        <v>14</v>
      </c>
      <c r="F90" s="3">
        <v>20</v>
      </c>
      <c r="G90" s="4">
        <v>6837.6</v>
      </c>
      <c r="H90" s="4">
        <v>4586.45</v>
      </c>
      <c r="I90" s="4">
        <v>2251.15</v>
      </c>
      <c r="J90" s="4">
        <v>5981.59</v>
      </c>
    </row>
    <row r="91" spans="1:10" x14ac:dyDescent="0.3">
      <c r="A91" s="1" t="s">
        <v>52</v>
      </c>
      <c r="B91" s="1" t="s">
        <v>31</v>
      </c>
      <c r="C91" s="1" t="s">
        <v>27</v>
      </c>
      <c r="D91" s="1" t="s">
        <v>28</v>
      </c>
      <c r="E91" s="1" t="s">
        <v>33</v>
      </c>
      <c r="F91" s="3">
        <v>70</v>
      </c>
      <c r="G91" s="4">
        <v>24531.5</v>
      </c>
      <c r="H91" s="4">
        <v>13019</v>
      </c>
      <c r="I91" s="4">
        <v>11512.5</v>
      </c>
      <c r="J91" s="4">
        <v>29721.77</v>
      </c>
    </row>
    <row r="92" spans="1:10" x14ac:dyDescent="0.3">
      <c r="A92" s="1" t="s">
        <v>52</v>
      </c>
      <c r="B92" s="1" t="s">
        <v>31</v>
      </c>
      <c r="C92" s="1" t="s">
        <v>16</v>
      </c>
      <c r="D92" s="1" t="s">
        <v>37</v>
      </c>
      <c r="E92" s="1" t="s">
        <v>33</v>
      </c>
      <c r="F92" s="3">
        <v>48</v>
      </c>
      <c r="G92" s="4">
        <v>13598.88</v>
      </c>
      <c r="H92" s="4">
        <v>6142.87</v>
      </c>
      <c r="I92" s="4">
        <v>7456.01</v>
      </c>
      <c r="J92" s="4">
        <v>13615.12</v>
      </c>
    </row>
    <row r="93" spans="1:10" x14ac:dyDescent="0.3">
      <c r="A93" s="1" t="s">
        <v>52</v>
      </c>
      <c r="B93" s="1" t="s">
        <v>31</v>
      </c>
      <c r="C93" s="1" t="s">
        <v>16</v>
      </c>
      <c r="D93" s="1" t="s">
        <v>45</v>
      </c>
      <c r="E93" s="1" t="s">
        <v>14</v>
      </c>
      <c r="F93" s="3">
        <v>43</v>
      </c>
      <c r="G93" s="4">
        <v>16894.27</v>
      </c>
      <c r="H93" s="4">
        <v>9767.65</v>
      </c>
      <c r="I93" s="4">
        <v>7126.62</v>
      </c>
      <c r="J93" s="4">
        <v>19073.45</v>
      </c>
    </row>
    <row r="94" spans="1:10" x14ac:dyDescent="0.3">
      <c r="A94" s="1" t="s">
        <v>52</v>
      </c>
      <c r="B94" s="1" t="s">
        <v>15</v>
      </c>
      <c r="C94" s="1" t="s">
        <v>27</v>
      </c>
      <c r="D94" s="1" t="s">
        <v>41</v>
      </c>
      <c r="E94" s="1" t="s">
        <v>32</v>
      </c>
      <c r="F94" s="3">
        <v>51</v>
      </c>
      <c r="G94" s="4">
        <v>8699.07</v>
      </c>
      <c r="H94" s="4">
        <v>3961.47</v>
      </c>
      <c r="I94" s="4">
        <v>4737.6000000000004</v>
      </c>
      <c r="J94" s="4">
        <v>7235.74</v>
      </c>
    </row>
    <row r="95" spans="1:10" x14ac:dyDescent="0.3">
      <c r="A95" s="1" t="s">
        <v>52</v>
      </c>
      <c r="B95" s="1" t="s">
        <v>11</v>
      </c>
      <c r="C95" s="1" t="s">
        <v>12</v>
      </c>
      <c r="D95" s="1" t="s">
        <v>21</v>
      </c>
      <c r="E95" s="1" t="s">
        <v>25</v>
      </c>
      <c r="F95" s="3">
        <v>16</v>
      </c>
      <c r="G95" s="4">
        <v>6423.84</v>
      </c>
      <c r="H95" s="4">
        <v>4149.25</v>
      </c>
      <c r="I95" s="4">
        <v>2274.59</v>
      </c>
      <c r="J95" s="4">
        <v>7247.63</v>
      </c>
    </row>
    <row r="96" spans="1:10" x14ac:dyDescent="0.3">
      <c r="A96" s="1" t="s">
        <v>52</v>
      </c>
      <c r="B96" s="1" t="s">
        <v>15</v>
      </c>
      <c r="C96" s="1" t="s">
        <v>29</v>
      </c>
      <c r="D96" s="1" t="s">
        <v>42</v>
      </c>
      <c r="E96" s="1" t="s">
        <v>44</v>
      </c>
      <c r="F96" s="3">
        <v>92</v>
      </c>
      <c r="G96" s="4">
        <v>34293</v>
      </c>
      <c r="H96" s="4">
        <v>16784.509999999998</v>
      </c>
      <c r="I96" s="4">
        <v>17508.490000000002</v>
      </c>
      <c r="J96" s="4">
        <v>40758.26</v>
      </c>
    </row>
    <row r="97" spans="1:10" x14ac:dyDescent="0.3">
      <c r="A97" s="1" t="s">
        <v>54</v>
      </c>
      <c r="B97" s="1" t="s">
        <v>23</v>
      </c>
      <c r="C97" s="1" t="s">
        <v>12</v>
      </c>
      <c r="D97" s="1" t="s">
        <v>19</v>
      </c>
      <c r="E97" s="1" t="s">
        <v>32</v>
      </c>
      <c r="F97" s="3">
        <v>96</v>
      </c>
      <c r="G97" s="4">
        <v>33198.720000000001</v>
      </c>
      <c r="H97" s="4">
        <v>18310.12</v>
      </c>
      <c r="I97" s="4">
        <v>14888.6</v>
      </c>
      <c r="J97" s="4">
        <v>40874.71</v>
      </c>
    </row>
    <row r="98" spans="1:10" x14ac:dyDescent="0.3">
      <c r="A98" s="1" t="s">
        <v>54</v>
      </c>
      <c r="B98" s="1" t="s">
        <v>18</v>
      </c>
      <c r="C98" s="1" t="s">
        <v>29</v>
      </c>
      <c r="D98" s="1" t="s">
        <v>48</v>
      </c>
      <c r="E98" s="1" t="s">
        <v>33</v>
      </c>
      <c r="F98" s="3">
        <v>51</v>
      </c>
      <c r="G98" s="4">
        <v>15064.38</v>
      </c>
      <c r="H98" s="4">
        <v>9039.64</v>
      </c>
      <c r="I98" s="4">
        <v>6024.74</v>
      </c>
      <c r="J98" s="4">
        <v>17552.54</v>
      </c>
    </row>
    <row r="99" spans="1:10" x14ac:dyDescent="0.3">
      <c r="A99" s="1" t="s">
        <v>54</v>
      </c>
      <c r="B99" s="1" t="s">
        <v>15</v>
      </c>
      <c r="C99" s="1" t="s">
        <v>27</v>
      </c>
      <c r="D99" s="1" t="s">
        <v>41</v>
      </c>
      <c r="E99" s="1" t="s">
        <v>32</v>
      </c>
      <c r="F99" s="3">
        <v>25</v>
      </c>
      <c r="G99" s="4">
        <v>2991</v>
      </c>
      <c r="H99" s="4">
        <v>1736.88</v>
      </c>
      <c r="I99" s="4">
        <v>1254.1199999999999</v>
      </c>
      <c r="J99" s="4">
        <v>3550.54</v>
      </c>
    </row>
    <row r="100" spans="1:10" x14ac:dyDescent="0.3">
      <c r="A100" s="1" t="s">
        <v>54</v>
      </c>
      <c r="B100" s="1" t="s">
        <v>23</v>
      </c>
      <c r="C100" s="1" t="s">
        <v>34</v>
      </c>
      <c r="D100" s="1" t="s">
        <v>35</v>
      </c>
      <c r="E100" s="1" t="s">
        <v>25</v>
      </c>
      <c r="F100" s="3">
        <v>54</v>
      </c>
      <c r="G100" s="4">
        <v>19605.240000000002</v>
      </c>
      <c r="H100" s="4">
        <v>9299.98</v>
      </c>
      <c r="I100" s="4">
        <v>10305.26</v>
      </c>
      <c r="J100" s="4">
        <v>23779.43</v>
      </c>
    </row>
    <row r="101" spans="1:10" x14ac:dyDescent="0.3">
      <c r="A101" s="1" t="s">
        <v>54</v>
      </c>
      <c r="B101" s="1" t="s">
        <v>31</v>
      </c>
      <c r="C101" s="1" t="s">
        <v>16</v>
      </c>
      <c r="D101" s="1" t="s">
        <v>24</v>
      </c>
      <c r="E101" s="1" t="s">
        <v>20</v>
      </c>
      <c r="F101" s="3">
        <v>7</v>
      </c>
      <c r="G101" s="4">
        <v>1286.18</v>
      </c>
      <c r="H101" s="4">
        <v>893.02</v>
      </c>
      <c r="I101" s="4">
        <v>393.16</v>
      </c>
      <c r="J101" s="4">
        <v>1044.1300000000001</v>
      </c>
    </row>
    <row r="102" spans="1:10" x14ac:dyDescent="0.3">
      <c r="A102" s="1" t="s">
        <v>54</v>
      </c>
      <c r="B102" s="1" t="s">
        <v>23</v>
      </c>
      <c r="C102" s="1" t="s">
        <v>27</v>
      </c>
      <c r="D102" s="1" t="s">
        <v>28</v>
      </c>
      <c r="E102" s="1" t="s">
        <v>50</v>
      </c>
      <c r="F102" s="3">
        <v>92</v>
      </c>
      <c r="G102" s="4">
        <v>23805.919999999998</v>
      </c>
      <c r="H102" s="4">
        <v>16176.34</v>
      </c>
      <c r="I102" s="4">
        <v>7629.58</v>
      </c>
      <c r="J102" s="4">
        <v>24334.25</v>
      </c>
    </row>
    <row r="103" spans="1:10" x14ac:dyDescent="0.3">
      <c r="A103" s="1" t="s">
        <v>54</v>
      </c>
      <c r="B103" s="1" t="s">
        <v>31</v>
      </c>
      <c r="C103" s="1" t="s">
        <v>34</v>
      </c>
      <c r="D103" s="1" t="s">
        <v>47</v>
      </c>
      <c r="E103" s="1" t="s">
        <v>14</v>
      </c>
      <c r="F103" s="3">
        <v>115</v>
      </c>
      <c r="G103" s="4">
        <v>32002.2</v>
      </c>
      <c r="H103" s="4">
        <v>22017.94</v>
      </c>
      <c r="I103" s="4">
        <v>9984.26</v>
      </c>
      <c r="J103" s="4">
        <v>39542.35</v>
      </c>
    </row>
    <row r="104" spans="1:10" x14ac:dyDescent="0.3">
      <c r="A104" s="1" t="s">
        <v>54</v>
      </c>
      <c r="B104" s="1" t="s">
        <v>31</v>
      </c>
      <c r="C104" s="1" t="s">
        <v>29</v>
      </c>
      <c r="D104" s="1" t="s">
        <v>48</v>
      </c>
      <c r="E104" s="1" t="s">
        <v>50</v>
      </c>
      <c r="F104" s="3">
        <v>116</v>
      </c>
      <c r="G104" s="4">
        <v>20536.64</v>
      </c>
      <c r="H104" s="4">
        <v>10665.72</v>
      </c>
      <c r="I104" s="4">
        <v>9870.92</v>
      </c>
      <c r="J104" s="4">
        <v>16612.09</v>
      </c>
    </row>
    <row r="105" spans="1:10" x14ac:dyDescent="0.3">
      <c r="A105" s="1" t="s">
        <v>54</v>
      </c>
      <c r="B105" s="1" t="s">
        <v>23</v>
      </c>
      <c r="C105" s="1" t="s">
        <v>29</v>
      </c>
      <c r="D105" s="1" t="s">
        <v>42</v>
      </c>
      <c r="E105" s="1" t="s">
        <v>25</v>
      </c>
      <c r="F105" s="3">
        <v>53</v>
      </c>
      <c r="G105" s="4">
        <v>4605.17</v>
      </c>
      <c r="H105" s="4">
        <v>2640.26</v>
      </c>
      <c r="I105" s="4">
        <v>1964.91</v>
      </c>
      <c r="J105" s="4">
        <v>5517.58</v>
      </c>
    </row>
    <row r="106" spans="1:10" x14ac:dyDescent="0.3">
      <c r="A106" s="1" t="s">
        <v>54</v>
      </c>
      <c r="B106" s="1" t="s">
        <v>18</v>
      </c>
      <c r="C106" s="1" t="s">
        <v>12</v>
      </c>
      <c r="D106" s="1" t="s">
        <v>19</v>
      </c>
      <c r="E106" s="1" t="s">
        <v>33</v>
      </c>
      <c r="F106" s="3">
        <v>73</v>
      </c>
      <c r="G106" s="4">
        <v>6763.45</v>
      </c>
      <c r="H106" s="4">
        <v>4565.92</v>
      </c>
      <c r="I106" s="4">
        <v>2197.5300000000002</v>
      </c>
      <c r="J106" s="4">
        <v>8275.0300000000007</v>
      </c>
    </row>
    <row r="107" spans="1:10" x14ac:dyDescent="0.3">
      <c r="A107" s="1" t="s">
        <v>54</v>
      </c>
      <c r="B107" s="1" t="s">
        <v>18</v>
      </c>
      <c r="C107" s="1" t="s">
        <v>34</v>
      </c>
      <c r="D107" s="1" t="s">
        <v>47</v>
      </c>
      <c r="E107" s="1" t="s">
        <v>26</v>
      </c>
      <c r="F107" s="3">
        <v>82</v>
      </c>
      <c r="G107" s="4">
        <v>36517.06</v>
      </c>
      <c r="H107" s="4">
        <v>23400.68</v>
      </c>
      <c r="I107" s="4">
        <v>13116.38</v>
      </c>
      <c r="J107" s="4">
        <v>30319.69</v>
      </c>
    </row>
    <row r="108" spans="1:10" x14ac:dyDescent="0.3">
      <c r="A108" s="1" t="s">
        <v>54</v>
      </c>
      <c r="B108" s="1" t="s">
        <v>18</v>
      </c>
      <c r="C108" s="1" t="s">
        <v>34</v>
      </c>
      <c r="D108" s="1" t="s">
        <v>35</v>
      </c>
      <c r="E108" s="1" t="s">
        <v>22</v>
      </c>
      <c r="F108" s="3">
        <v>106</v>
      </c>
      <c r="G108" s="4">
        <v>32321.52</v>
      </c>
      <c r="H108" s="4">
        <v>20306.53</v>
      </c>
      <c r="I108" s="4">
        <v>12014.99</v>
      </c>
      <c r="J108" s="4">
        <v>32041.48</v>
      </c>
    </row>
    <row r="109" spans="1:10" x14ac:dyDescent="0.3">
      <c r="A109" s="1" t="s">
        <v>54</v>
      </c>
      <c r="B109" s="1" t="s">
        <v>15</v>
      </c>
      <c r="C109" s="1" t="s">
        <v>16</v>
      </c>
      <c r="D109" s="1" t="s">
        <v>17</v>
      </c>
      <c r="E109" s="1" t="s">
        <v>38</v>
      </c>
      <c r="F109" s="3">
        <v>26</v>
      </c>
      <c r="G109" s="4">
        <v>9049.56</v>
      </c>
      <c r="H109" s="4">
        <v>4540.18</v>
      </c>
      <c r="I109" s="4">
        <v>4509.38</v>
      </c>
      <c r="J109" s="4">
        <v>7404.26</v>
      </c>
    </row>
    <row r="110" spans="1:10" x14ac:dyDescent="0.3">
      <c r="A110" s="1" t="s">
        <v>54</v>
      </c>
      <c r="B110" s="1" t="s">
        <v>15</v>
      </c>
      <c r="C110" s="1" t="s">
        <v>16</v>
      </c>
      <c r="D110" s="1" t="s">
        <v>45</v>
      </c>
      <c r="E110" s="1" t="s">
        <v>22</v>
      </c>
      <c r="F110" s="3">
        <v>20</v>
      </c>
      <c r="G110" s="4">
        <v>427.2</v>
      </c>
      <c r="H110" s="4">
        <v>221.58</v>
      </c>
      <c r="I110" s="4">
        <v>205.62</v>
      </c>
      <c r="J110" s="4">
        <v>448.65</v>
      </c>
    </row>
    <row r="111" spans="1:10" x14ac:dyDescent="0.3">
      <c r="A111" s="1" t="s">
        <v>54</v>
      </c>
      <c r="B111" s="1" t="s">
        <v>18</v>
      </c>
      <c r="C111" s="1" t="s">
        <v>27</v>
      </c>
      <c r="D111" s="1" t="s">
        <v>36</v>
      </c>
      <c r="E111" s="1" t="s">
        <v>44</v>
      </c>
      <c r="F111" s="3">
        <v>18</v>
      </c>
      <c r="G111" s="4">
        <v>4402.4399999999996</v>
      </c>
      <c r="H111" s="4">
        <v>2279.33</v>
      </c>
      <c r="I111" s="4">
        <v>2123.11</v>
      </c>
      <c r="J111" s="4">
        <v>4369.05</v>
      </c>
    </row>
    <row r="112" spans="1:10" x14ac:dyDescent="0.3">
      <c r="A112" s="1" t="s">
        <v>54</v>
      </c>
      <c r="B112" s="1" t="s">
        <v>15</v>
      </c>
      <c r="C112" s="1" t="s">
        <v>16</v>
      </c>
      <c r="D112" s="1" t="s">
        <v>17</v>
      </c>
      <c r="E112" s="1" t="s">
        <v>20</v>
      </c>
      <c r="F112" s="3">
        <v>47</v>
      </c>
      <c r="G112" s="4">
        <v>3407.03</v>
      </c>
      <c r="H112" s="4">
        <v>1588.07</v>
      </c>
      <c r="I112" s="4">
        <v>1818.96</v>
      </c>
      <c r="J112" s="4">
        <v>3042.03</v>
      </c>
    </row>
    <row r="113" spans="1:10" x14ac:dyDescent="0.3">
      <c r="A113" s="1" t="s">
        <v>54</v>
      </c>
      <c r="B113" s="1" t="s">
        <v>31</v>
      </c>
      <c r="C113" s="1" t="s">
        <v>27</v>
      </c>
      <c r="D113" s="1" t="s">
        <v>28</v>
      </c>
      <c r="E113" s="1" t="s">
        <v>44</v>
      </c>
      <c r="F113" s="3">
        <v>113</v>
      </c>
      <c r="G113" s="4">
        <v>7396.98</v>
      </c>
      <c r="H113" s="4">
        <v>4459.8999999999996</v>
      </c>
      <c r="I113" s="4">
        <v>2937.08</v>
      </c>
      <c r="J113" s="4">
        <v>6165.68</v>
      </c>
    </row>
    <row r="114" spans="1:10" x14ac:dyDescent="0.3">
      <c r="A114" s="1" t="s">
        <v>54</v>
      </c>
      <c r="B114" s="1" t="s">
        <v>15</v>
      </c>
      <c r="C114" s="1" t="s">
        <v>16</v>
      </c>
      <c r="D114" s="1" t="s">
        <v>45</v>
      </c>
      <c r="E114" s="1" t="s">
        <v>22</v>
      </c>
      <c r="F114" s="3">
        <v>10</v>
      </c>
      <c r="G114" s="4">
        <v>3014.6</v>
      </c>
      <c r="H114" s="4">
        <v>1839.97</v>
      </c>
      <c r="I114" s="4">
        <v>1174.6300000000001</v>
      </c>
      <c r="J114" s="4">
        <v>2715.19</v>
      </c>
    </row>
    <row r="115" spans="1:10" x14ac:dyDescent="0.3">
      <c r="A115" s="1" t="s">
        <v>55</v>
      </c>
      <c r="B115" s="1" t="s">
        <v>18</v>
      </c>
      <c r="C115" s="1" t="s">
        <v>34</v>
      </c>
      <c r="D115" s="1" t="s">
        <v>35</v>
      </c>
      <c r="E115" s="1" t="s">
        <v>20</v>
      </c>
      <c r="F115" s="3">
        <v>10</v>
      </c>
      <c r="G115" s="4">
        <v>2948.9</v>
      </c>
      <c r="H115" s="4">
        <v>1390.35</v>
      </c>
      <c r="I115" s="4">
        <v>1558.55</v>
      </c>
      <c r="J115" s="4">
        <v>3485.93</v>
      </c>
    </row>
    <row r="116" spans="1:10" x14ac:dyDescent="0.3">
      <c r="A116" s="1" t="s">
        <v>55</v>
      </c>
      <c r="B116" s="1" t="s">
        <v>18</v>
      </c>
      <c r="C116" s="1" t="s">
        <v>16</v>
      </c>
      <c r="D116" s="1" t="s">
        <v>24</v>
      </c>
      <c r="E116" s="1" t="s">
        <v>25</v>
      </c>
      <c r="F116" s="3">
        <v>96</v>
      </c>
      <c r="G116" s="4">
        <v>37464.959999999999</v>
      </c>
      <c r="H116" s="4">
        <v>17770.490000000002</v>
      </c>
      <c r="I116" s="4">
        <v>19694.47</v>
      </c>
      <c r="J116" s="4">
        <v>38926.67</v>
      </c>
    </row>
    <row r="117" spans="1:10" x14ac:dyDescent="0.3">
      <c r="A117" s="1" t="s">
        <v>55</v>
      </c>
      <c r="B117" s="1" t="s">
        <v>31</v>
      </c>
      <c r="C117" s="1" t="s">
        <v>34</v>
      </c>
      <c r="D117" s="1" t="s">
        <v>47</v>
      </c>
      <c r="E117" s="1" t="s">
        <v>32</v>
      </c>
      <c r="F117" s="3">
        <v>8</v>
      </c>
      <c r="G117" s="4">
        <v>2772.56</v>
      </c>
      <c r="H117" s="4">
        <v>1878.35</v>
      </c>
      <c r="I117" s="4">
        <v>894.21</v>
      </c>
      <c r="J117" s="4">
        <v>3352.58</v>
      </c>
    </row>
    <row r="118" spans="1:10" x14ac:dyDescent="0.3">
      <c r="A118" s="1" t="s">
        <v>55</v>
      </c>
      <c r="B118" s="1" t="s">
        <v>15</v>
      </c>
      <c r="C118" s="1" t="s">
        <v>27</v>
      </c>
      <c r="D118" s="1" t="s">
        <v>36</v>
      </c>
      <c r="E118" s="1" t="s">
        <v>32</v>
      </c>
      <c r="F118" s="3">
        <v>27</v>
      </c>
      <c r="G118" s="4">
        <v>1537.38</v>
      </c>
      <c r="H118" s="4">
        <v>995.5</v>
      </c>
      <c r="I118" s="4">
        <v>541.88</v>
      </c>
      <c r="J118" s="4">
        <v>1563.44</v>
      </c>
    </row>
    <row r="119" spans="1:10" x14ac:dyDescent="0.3">
      <c r="A119" s="1" t="s">
        <v>55</v>
      </c>
      <c r="B119" s="1" t="s">
        <v>31</v>
      </c>
      <c r="C119" s="1" t="s">
        <v>29</v>
      </c>
      <c r="D119" s="1" t="s">
        <v>48</v>
      </c>
      <c r="E119" s="1" t="s">
        <v>50</v>
      </c>
      <c r="F119" s="3">
        <v>21</v>
      </c>
      <c r="G119" s="4">
        <v>9108.5400000000009</v>
      </c>
      <c r="H119" s="4">
        <v>5394.67</v>
      </c>
      <c r="I119" s="4">
        <v>3713.87</v>
      </c>
      <c r="J119" s="4">
        <v>10987.36</v>
      </c>
    </row>
    <row r="120" spans="1:10" x14ac:dyDescent="0.3">
      <c r="A120" s="1" t="s">
        <v>55</v>
      </c>
      <c r="B120" s="1" t="s">
        <v>15</v>
      </c>
      <c r="C120" s="1" t="s">
        <v>16</v>
      </c>
      <c r="D120" s="1" t="s">
        <v>17</v>
      </c>
      <c r="E120" s="1" t="s">
        <v>44</v>
      </c>
      <c r="F120" s="3">
        <v>103</v>
      </c>
      <c r="G120" s="4">
        <v>36011.89</v>
      </c>
      <c r="H120" s="4">
        <v>18732.439999999999</v>
      </c>
      <c r="I120" s="4">
        <v>17279.45</v>
      </c>
      <c r="J120" s="4">
        <v>34664.269999999997</v>
      </c>
    </row>
    <row r="121" spans="1:10" x14ac:dyDescent="0.3">
      <c r="A121" s="1" t="s">
        <v>55</v>
      </c>
      <c r="B121" s="1" t="s">
        <v>23</v>
      </c>
      <c r="C121" s="1" t="s">
        <v>34</v>
      </c>
      <c r="D121" s="1" t="s">
        <v>35</v>
      </c>
      <c r="E121" s="1" t="s">
        <v>50</v>
      </c>
      <c r="F121" s="3">
        <v>93</v>
      </c>
      <c r="G121" s="4">
        <v>2883.93</v>
      </c>
      <c r="H121" s="4">
        <v>1392.63</v>
      </c>
      <c r="I121" s="4">
        <v>1491.3</v>
      </c>
      <c r="J121" s="4">
        <v>3041.75</v>
      </c>
    </row>
    <row r="122" spans="1:10" x14ac:dyDescent="0.3">
      <c r="A122" s="1" t="s">
        <v>55</v>
      </c>
      <c r="B122" s="1" t="s">
        <v>31</v>
      </c>
      <c r="C122" s="1" t="s">
        <v>27</v>
      </c>
      <c r="D122" s="1" t="s">
        <v>28</v>
      </c>
      <c r="E122" s="1" t="s">
        <v>25</v>
      </c>
      <c r="F122" s="3">
        <v>36</v>
      </c>
      <c r="G122" s="4">
        <v>9533.8799999999992</v>
      </c>
      <c r="H122" s="4">
        <v>6175.31</v>
      </c>
      <c r="I122" s="4">
        <v>3358.57</v>
      </c>
      <c r="J122" s="4">
        <v>9544.73</v>
      </c>
    </row>
    <row r="123" spans="1:10" x14ac:dyDescent="0.3">
      <c r="A123" s="1" t="s">
        <v>55</v>
      </c>
      <c r="B123" s="1" t="s">
        <v>11</v>
      </c>
      <c r="C123" s="1" t="s">
        <v>16</v>
      </c>
      <c r="D123" s="1" t="s">
        <v>24</v>
      </c>
      <c r="E123" s="1" t="s">
        <v>22</v>
      </c>
      <c r="F123" s="3">
        <v>54</v>
      </c>
      <c r="G123" s="4">
        <v>12202.38</v>
      </c>
      <c r="H123" s="4">
        <v>7110.65</v>
      </c>
      <c r="I123" s="4">
        <v>5091.7299999999996</v>
      </c>
      <c r="J123" s="4">
        <v>11228.15</v>
      </c>
    </row>
    <row r="124" spans="1:10" x14ac:dyDescent="0.3">
      <c r="A124" s="1" t="s">
        <v>55</v>
      </c>
      <c r="B124" s="1" t="s">
        <v>15</v>
      </c>
      <c r="C124" s="1" t="s">
        <v>34</v>
      </c>
      <c r="D124" s="1" t="s">
        <v>47</v>
      </c>
      <c r="E124" s="1" t="s">
        <v>38</v>
      </c>
      <c r="F124" s="3">
        <v>37</v>
      </c>
      <c r="G124" s="4">
        <v>9923.0300000000007</v>
      </c>
      <c r="H124" s="4">
        <v>5930.73</v>
      </c>
      <c r="I124" s="4">
        <v>3992.3</v>
      </c>
      <c r="J124" s="4">
        <v>8686.98</v>
      </c>
    </row>
    <row r="125" spans="1:10" x14ac:dyDescent="0.3">
      <c r="A125" s="1" t="s">
        <v>55</v>
      </c>
      <c r="B125" s="1" t="s">
        <v>31</v>
      </c>
      <c r="C125" s="1" t="s">
        <v>29</v>
      </c>
      <c r="D125" s="1" t="s">
        <v>39</v>
      </c>
      <c r="E125" s="1" t="s">
        <v>32</v>
      </c>
      <c r="F125" s="3">
        <v>68</v>
      </c>
      <c r="G125" s="4">
        <v>2962.76</v>
      </c>
      <c r="H125" s="4">
        <v>2029.7</v>
      </c>
      <c r="I125" s="4">
        <v>933.06</v>
      </c>
      <c r="J125" s="4">
        <v>2667.32</v>
      </c>
    </row>
    <row r="126" spans="1:10" x14ac:dyDescent="0.3">
      <c r="A126" s="1" t="s">
        <v>55</v>
      </c>
      <c r="B126" s="1" t="s">
        <v>15</v>
      </c>
      <c r="C126" s="1" t="s">
        <v>29</v>
      </c>
      <c r="D126" s="1" t="s">
        <v>42</v>
      </c>
      <c r="E126" s="1" t="s">
        <v>14</v>
      </c>
      <c r="F126" s="3">
        <v>87</v>
      </c>
      <c r="G126" s="4">
        <v>34017</v>
      </c>
      <c r="H126" s="4">
        <v>15322.43</v>
      </c>
      <c r="I126" s="4">
        <v>18694.57</v>
      </c>
      <c r="J126" s="4">
        <v>29290.74</v>
      </c>
    </row>
    <row r="127" spans="1:10" x14ac:dyDescent="0.3">
      <c r="A127" s="1" t="s">
        <v>55</v>
      </c>
      <c r="B127" s="1" t="s">
        <v>31</v>
      </c>
      <c r="C127" s="1" t="s">
        <v>29</v>
      </c>
      <c r="D127" s="1" t="s">
        <v>39</v>
      </c>
      <c r="E127" s="1" t="s">
        <v>22</v>
      </c>
      <c r="F127" s="3">
        <v>20</v>
      </c>
      <c r="G127" s="4">
        <v>8877.2000000000007</v>
      </c>
      <c r="H127" s="4">
        <v>4165.22</v>
      </c>
      <c r="I127" s="4">
        <v>4711.9799999999996</v>
      </c>
      <c r="J127" s="4">
        <v>10023.61</v>
      </c>
    </row>
    <row r="128" spans="1:10" x14ac:dyDescent="0.3">
      <c r="A128" s="1" t="s">
        <v>55</v>
      </c>
      <c r="B128" s="1" t="s">
        <v>23</v>
      </c>
      <c r="C128" s="1" t="s">
        <v>34</v>
      </c>
      <c r="D128" s="1" t="s">
        <v>53</v>
      </c>
      <c r="E128" s="1" t="s">
        <v>14</v>
      </c>
      <c r="F128" s="3">
        <v>77</v>
      </c>
      <c r="G128" s="4">
        <v>11803.33</v>
      </c>
      <c r="H128" s="4">
        <v>6683.08</v>
      </c>
      <c r="I128" s="4">
        <v>5120.25</v>
      </c>
      <c r="J128" s="4">
        <v>10036.799999999999</v>
      </c>
    </row>
    <row r="129" spans="1:10" x14ac:dyDescent="0.3">
      <c r="A129" s="1" t="s">
        <v>55</v>
      </c>
      <c r="B129" s="1" t="s">
        <v>11</v>
      </c>
      <c r="C129" s="1" t="s">
        <v>27</v>
      </c>
      <c r="D129" s="1" t="s">
        <v>28</v>
      </c>
      <c r="E129" s="1" t="s">
        <v>44</v>
      </c>
      <c r="F129" s="3">
        <v>24</v>
      </c>
      <c r="G129" s="4">
        <v>6438.24</v>
      </c>
      <c r="H129" s="4">
        <v>3088.09</v>
      </c>
      <c r="I129" s="4">
        <v>3350.15</v>
      </c>
      <c r="J129" s="4">
        <v>7597.4</v>
      </c>
    </row>
    <row r="130" spans="1:10" x14ac:dyDescent="0.3">
      <c r="A130" s="1" t="s">
        <v>55</v>
      </c>
      <c r="B130" s="1" t="s">
        <v>18</v>
      </c>
      <c r="C130" s="1" t="s">
        <v>34</v>
      </c>
      <c r="D130" s="1" t="s">
        <v>47</v>
      </c>
      <c r="E130" s="1" t="s">
        <v>20</v>
      </c>
      <c r="F130" s="3">
        <v>55</v>
      </c>
      <c r="G130" s="4">
        <v>20040.349999999999</v>
      </c>
      <c r="H130" s="4">
        <v>13934.2</v>
      </c>
      <c r="I130" s="4">
        <v>6106.15</v>
      </c>
      <c r="J130" s="4">
        <v>21551.82</v>
      </c>
    </row>
    <row r="131" spans="1:10" x14ac:dyDescent="0.3">
      <c r="A131" s="1" t="s">
        <v>55</v>
      </c>
      <c r="B131" s="1" t="s">
        <v>18</v>
      </c>
      <c r="C131" s="1" t="s">
        <v>16</v>
      </c>
      <c r="D131" s="1" t="s">
        <v>45</v>
      </c>
      <c r="E131" s="1" t="s">
        <v>20</v>
      </c>
      <c r="F131" s="3">
        <v>13</v>
      </c>
      <c r="G131" s="4">
        <v>4449.51</v>
      </c>
      <c r="H131" s="4">
        <v>2176.6799999999998</v>
      </c>
      <c r="I131" s="4">
        <v>2272.83</v>
      </c>
      <c r="J131" s="4">
        <v>4841.79</v>
      </c>
    </row>
    <row r="132" spans="1:10" x14ac:dyDescent="0.3">
      <c r="A132" s="1" t="s">
        <v>55</v>
      </c>
      <c r="B132" s="1" t="s">
        <v>23</v>
      </c>
      <c r="C132" s="1" t="s">
        <v>34</v>
      </c>
      <c r="D132" s="1" t="s">
        <v>51</v>
      </c>
      <c r="E132" s="1" t="s">
        <v>14</v>
      </c>
      <c r="F132" s="3">
        <v>20</v>
      </c>
      <c r="G132" s="4">
        <v>7120.6</v>
      </c>
      <c r="H132" s="4">
        <v>4021.15</v>
      </c>
      <c r="I132" s="4">
        <v>3099.45</v>
      </c>
      <c r="J132" s="4">
        <v>6496.68</v>
      </c>
    </row>
    <row r="133" spans="1:10" x14ac:dyDescent="0.3">
      <c r="A133" s="1" t="s">
        <v>55</v>
      </c>
      <c r="B133" s="1" t="s">
        <v>15</v>
      </c>
      <c r="C133" s="1" t="s">
        <v>34</v>
      </c>
      <c r="D133" s="1" t="s">
        <v>47</v>
      </c>
      <c r="E133" s="1" t="s">
        <v>20</v>
      </c>
      <c r="F133" s="3">
        <v>53</v>
      </c>
      <c r="G133" s="4">
        <v>13701.03</v>
      </c>
      <c r="H133" s="4">
        <v>8844.2900000000009</v>
      </c>
      <c r="I133" s="4">
        <v>4856.74</v>
      </c>
      <c r="J133" s="4">
        <v>11355.88</v>
      </c>
    </row>
    <row r="134" spans="1:10" x14ac:dyDescent="0.3">
      <c r="A134" s="1" t="s">
        <v>55</v>
      </c>
      <c r="B134" s="1" t="s">
        <v>18</v>
      </c>
      <c r="C134" s="1" t="s">
        <v>34</v>
      </c>
      <c r="D134" s="1" t="s">
        <v>51</v>
      </c>
      <c r="E134" s="1" t="s">
        <v>32</v>
      </c>
      <c r="F134" s="3">
        <v>107</v>
      </c>
      <c r="G134" s="4">
        <v>8248.6299999999992</v>
      </c>
      <c r="H134" s="4">
        <v>5010.84</v>
      </c>
      <c r="I134" s="4">
        <v>3237.79</v>
      </c>
      <c r="J134" s="4">
        <v>9675.8700000000008</v>
      </c>
    </row>
    <row r="135" spans="1:10" x14ac:dyDescent="0.3">
      <c r="A135" s="1" t="s">
        <v>55</v>
      </c>
      <c r="B135" s="1" t="s">
        <v>31</v>
      </c>
      <c r="C135" s="1" t="s">
        <v>34</v>
      </c>
      <c r="D135" s="1" t="s">
        <v>53</v>
      </c>
      <c r="E135" s="1" t="s">
        <v>38</v>
      </c>
      <c r="F135" s="3">
        <v>8</v>
      </c>
      <c r="G135" s="4">
        <v>818.8</v>
      </c>
      <c r="H135" s="4">
        <v>440.46</v>
      </c>
      <c r="I135" s="4">
        <v>378.34</v>
      </c>
      <c r="J135" s="4">
        <v>920.13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D3729-3D5B-40C1-BBD3-87674BBEBD3E}">
  <dimension ref="A1:S21"/>
  <sheetViews>
    <sheetView workbookViewId="0"/>
  </sheetViews>
  <sheetFormatPr defaultRowHeight="14.4" x14ac:dyDescent="0.3"/>
  <cols>
    <col min="1" max="1" width="17.33203125" bestFit="1" customWidth="1"/>
    <col min="2" max="2" width="13.88671875" bestFit="1" customWidth="1"/>
    <col min="4" max="4" width="15" bestFit="1" customWidth="1"/>
    <col min="5" max="5" width="12.6640625" bestFit="1" customWidth="1"/>
    <col min="7" max="7" width="16.109375" bestFit="1" customWidth="1"/>
    <col min="8" max="8" width="12.6640625" bestFit="1" customWidth="1"/>
    <col min="10" max="10" width="9.6640625" bestFit="1" customWidth="1"/>
    <col min="11" max="12" width="12.6640625" bestFit="1" customWidth="1"/>
    <col min="14" max="14" width="5.5546875" bestFit="1" customWidth="1"/>
    <col min="15" max="15" width="16.44140625" bestFit="1" customWidth="1"/>
    <col min="16" max="18" width="12.6640625" bestFit="1" customWidth="1"/>
    <col min="19" max="19" width="11" bestFit="1" customWidth="1"/>
  </cols>
  <sheetData>
    <row r="1" spans="1:19" x14ac:dyDescent="0.3">
      <c r="A1" s="8" t="s">
        <v>56</v>
      </c>
      <c r="B1" s="8" t="s">
        <v>57</v>
      </c>
      <c r="C1" s="2"/>
      <c r="D1" s="2"/>
      <c r="E1" s="2"/>
      <c r="F1" s="2"/>
      <c r="G1" s="2"/>
      <c r="H1" s="2"/>
      <c r="I1" s="2"/>
      <c r="J1" s="2"/>
      <c r="K1" s="2"/>
      <c r="L1" s="2"/>
      <c r="M1" s="2"/>
      <c r="N1" s="2"/>
      <c r="O1" s="2"/>
      <c r="P1" s="2"/>
      <c r="Q1" s="2"/>
      <c r="R1" s="2"/>
      <c r="S1" s="2"/>
    </row>
    <row r="2" spans="1:19" x14ac:dyDescent="0.3">
      <c r="A2" s="2" t="s">
        <v>58</v>
      </c>
      <c r="B2" s="4">
        <f>SUBTOTAL(109,tblSales[Revenue])</f>
        <v>2078853.3299999998</v>
      </c>
      <c r="C2" s="2"/>
      <c r="D2" s="2"/>
      <c r="E2" s="2"/>
      <c r="F2" s="2"/>
      <c r="G2" s="2"/>
      <c r="H2" s="2"/>
      <c r="I2" s="2"/>
      <c r="J2" s="2"/>
      <c r="K2" s="2"/>
      <c r="L2" s="2"/>
      <c r="M2" s="2"/>
      <c r="N2" s="2"/>
      <c r="O2" s="2"/>
      <c r="P2" s="2"/>
      <c r="Q2" s="2"/>
      <c r="R2" s="2"/>
      <c r="S2" s="2"/>
    </row>
    <row r="3" spans="1:19" x14ac:dyDescent="0.3">
      <c r="A3" s="2" t="s">
        <v>59</v>
      </c>
      <c r="B3" s="4">
        <f>SUBTOTAL(109,tblSales[Profit])</f>
        <v>905970.06999999983</v>
      </c>
      <c r="C3" s="2"/>
      <c r="D3" s="2"/>
      <c r="E3" s="2"/>
      <c r="F3" s="2"/>
      <c r="G3" s="2"/>
      <c r="H3" s="2"/>
      <c r="I3" s="2"/>
      <c r="J3" s="2"/>
      <c r="K3" s="2"/>
      <c r="L3" s="2"/>
      <c r="M3" s="2"/>
      <c r="N3" s="2"/>
      <c r="O3" s="2"/>
      <c r="P3" s="2"/>
      <c r="Q3" s="2"/>
      <c r="R3" s="2"/>
      <c r="S3" s="2"/>
    </row>
    <row r="4" spans="1:19" x14ac:dyDescent="0.3">
      <c r="A4" s="2" t="s">
        <v>60</v>
      </c>
      <c r="B4" s="4">
        <f>SUBTOTAL(109,tblSales[UnitsSold])</f>
        <v>8473</v>
      </c>
      <c r="C4" s="2"/>
      <c r="D4" s="2"/>
      <c r="E4" s="2"/>
      <c r="F4" s="2"/>
      <c r="G4" s="2"/>
      <c r="H4" s="2"/>
      <c r="I4" s="2"/>
      <c r="J4" s="2"/>
      <c r="K4" s="2"/>
      <c r="L4" s="2"/>
      <c r="M4" s="2"/>
      <c r="N4" s="2"/>
      <c r="O4" s="2"/>
      <c r="P4" s="2"/>
      <c r="Q4" s="2"/>
      <c r="R4" s="2"/>
      <c r="S4" s="2"/>
    </row>
    <row r="5" spans="1:19" x14ac:dyDescent="0.3">
      <c r="A5" s="2" t="s">
        <v>61</v>
      </c>
      <c r="B5" s="4">
        <f>SUBTOTAL(109,tblSales[Target])</f>
        <v>2151083.8400000003</v>
      </c>
      <c r="C5" s="2"/>
      <c r="D5" s="2"/>
      <c r="E5" s="2"/>
      <c r="F5" s="2"/>
      <c r="G5" s="2"/>
      <c r="H5" s="2"/>
      <c r="I5" s="2"/>
      <c r="J5" s="2"/>
      <c r="K5" s="2"/>
      <c r="L5" s="2"/>
      <c r="M5" s="2"/>
      <c r="N5" s="2"/>
      <c r="O5" s="2"/>
      <c r="P5" s="2"/>
      <c r="Q5" s="2"/>
      <c r="R5" s="2"/>
      <c r="S5" s="2"/>
    </row>
    <row r="6" spans="1:19" x14ac:dyDescent="0.3">
      <c r="A6" s="2" t="s">
        <v>62</v>
      </c>
      <c r="B6" s="6">
        <f>IFERROR(B3/B2,0)</f>
        <v>0.43580278460529964</v>
      </c>
      <c r="C6" s="2"/>
      <c r="D6" s="2"/>
      <c r="E6" s="2"/>
      <c r="F6" s="2"/>
      <c r="G6" s="2"/>
      <c r="H6" s="2"/>
      <c r="I6" s="2"/>
      <c r="J6" s="2"/>
      <c r="K6" s="2"/>
      <c r="L6" s="2"/>
      <c r="M6" s="2"/>
      <c r="N6" s="2"/>
      <c r="O6" s="2"/>
      <c r="P6" s="2"/>
      <c r="Q6" s="2"/>
      <c r="R6" s="2"/>
      <c r="S6" s="2"/>
    </row>
    <row r="7" spans="1:19" x14ac:dyDescent="0.3">
      <c r="A7" s="2" t="s">
        <v>63</v>
      </c>
      <c r="B7" s="6">
        <f>IFERROR(B2/B5,0)</f>
        <v>0.96642134134576529</v>
      </c>
      <c r="C7" s="2"/>
      <c r="D7" s="2"/>
      <c r="E7" s="2"/>
      <c r="F7" s="2"/>
      <c r="G7" s="2"/>
      <c r="H7" s="2"/>
      <c r="I7" s="2"/>
      <c r="J7" s="2"/>
      <c r="K7" s="2"/>
      <c r="L7" s="2"/>
      <c r="M7" s="2"/>
      <c r="N7" s="2"/>
      <c r="O7" s="2"/>
      <c r="P7" s="2"/>
      <c r="Q7" s="2"/>
      <c r="R7" s="2"/>
      <c r="S7" s="2"/>
    </row>
    <row r="8" spans="1:19" x14ac:dyDescent="0.3">
      <c r="A8" s="2" t="s">
        <v>64</v>
      </c>
      <c r="B8" s="3">
        <f>SUBTOTAL(103,tblSales[Revenue])</f>
        <v>134</v>
      </c>
      <c r="C8" s="2"/>
      <c r="D8" s="2"/>
      <c r="E8" s="2"/>
      <c r="F8" s="2"/>
      <c r="G8" s="2"/>
      <c r="H8" s="2"/>
      <c r="I8" s="2"/>
      <c r="J8" s="2"/>
      <c r="K8" s="2"/>
      <c r="L8" s="2"/>
      <c r="M8" s="2"/>
      <c r="N8" s="2"/>
      <c r="O8" s="2"/>
      <c r="P8" s="2"/>
      <c r="Q8" s="2"/>
      <c r="R8" s="2"/>
      <c r="S8" s="2"/>
    </row>
    <row r="9" spans="1:19" x14ac:dyDescent="0.3">
      <c r="A9" s="2"/>
      <c r="B9" s="2"/>
      <c r="C9" s="2"/>
      <c r="D9" s="2"/>
      <c r="E9" s="2"/>
      <c r="F9" s="2"/>
      <c r="G9" s="2"/>
      <c r="H9" s="2"/>
      <c r="I9" s="2"/>
      <c r="J9" s="2"/>
      <c r="K9" s="2"/>
      <c r="L9" s="2"/>
      <c r="M9" s="2"/>
      <c r="N9" s="2"/>
      <c r="O9" s="2"/>
      <c r="P9" s="2"/>
      <c r="Q9" s="2"/>
      <c r="R9" s="2"/>
      <c r="S9" s="2"/>
    </row>
    <row r="10" spans="1:19" x14ac:dyDescent="0.3">
      <c r="A10" s="2"/>
      <c r="B10" s="2"/>
      <c r="C10" s="2"/>
      <c r="D10" s="2"/>
      <c r="E10" s="2"/>
      <c r="F10" s="2"/>
      <c r="G10" s="2"/>
      <c r="H10" s="2"/>
      <c r="I10" s="2"/>
      <c r="J10" s="2"/>
      <c r="K10" s="2"/>
      <c r="L10" s="2"/>
      <c r="M10" s="2"/>
      <c r="N10" s="2"/>
      <c r="O10" s="2"/>
      <c r="P10" s="2"/>
      <c r="Q10" s="2"/>
      <c r="R10" s="2"/>
      <c r="S10" s="2"/>
    </row>
    <row r="11" spans="1:19" x14ac:dyDescent="0.3">
      <c r="A11" s="8" t="s">
        <v>1</v>
      </c>
      <c r="B11" s="8" t="s">
        <v>6</v>
      </c>
      <c r="C11" s="2"/>
      <c r="D11" s="8" t="s">
        <v>2</v>
      </c>
      <c r="E11" s="8" t="s">
        <v>6</v>
      </c>
      <c r="F11" s="2"/>
      <c r="G11" s="8" t="s">
        <v>3</v>
      </c>
      <c r="H11" s="8" t="s">
        <v>6</v>
      </c>
      <c r="I11" s="2"/>
      <c r="J11" s="8" t="s">
        <v>0</v>
      </c>
      <c r="K11" s="8" t="s">
        <v>6</v>
      </c>
      <c r="L11" s="8" t="s">
        <v>9</v>
      </c>
      <c r="M11" s="2"/>
      <c r="N11" s="8" t="s">
        <v>65</v>
      </c>
      <c r="O11" s="8" t="s">
        <v>4</v>
      </c>
      <c r="P11" s="8" t="s">
        <v>6</v>
      </c>
      <c r="Q11" s="8" t="s">
        <v>8</v>
      </c>
      <c r="R11" s="8" t="s">
        <v>9</v>
      </c>
      <c r="S11" s="8" t="s">
        <v>66</v>
      </c>
    </row>
    <row r="12" spans="1:19" x14ac:dyDescent="0.3">
      <c r="A12" s="2" t="s">
        <v>23</v>
      </c>
      <c r="B12" s="4" cm="1">
        <f t="array" aca="1" ref="B12" ca="1">SUMPRODUCT(SUBTOTAL(109,OFFSET(tblSales[Revenue],ROW(tblSales[Revenue])-MIN(ROW(tblSales[Revenue])),0,1)),--(tblSales[Region]=A12))</f>
        <v>467789.86999999988</v>
      </c>
      <c r="C12" s="2"/>
      <c r="D12" s="2" t="s">
        <v>29</v>
      </c>
      <c r="E12" s="4" cm="1">
        <f t="array" aca="1" ref="E12" ca="1">SUMPRODUCT(SUBTOTAL(109,OFFSET(tblSales[Revenue],ROW(tblSales[Revenue])-MIN(ROW(tblSales[Revenue])),0,1)),--(tblSales[Category]=D12))</f>
        <v>577980.96000000008</v>
      </c>
      <c r="F12" s="2"/>
      <c r="G12" s="2" t="s">
        <v>48</v>
      </c>
      <c r="H12" s="4" cm="1">
        <f t="array" aca="1" ref="H12" ca="1">SUMPRODUCT(SUBTOTAL(109,OFFSET(tblSales[Revenue],ROW(tblSales[Revenue])-MIN(ROW(tblSales[Revenue])),0,1)),--(tblSales[Product]=G12))</f>
        <v>215862.06999999998</v>
      </c>
      <c r="I12" s="2"/>
      <c r="J12" s="7" t="s">
        <v>10</v>
      </c>
      <c r="K12" s="4" cm="1">
        <f t="array" aca="1" ref="K12" ca="1">SUMPRODUCT(SUBTOTAL(109,OFFSET(tblSales[Revenue],ROW(tblSales[Revenue])-MIN(ROW(tblSales[Revenue])),0,1)),--(tblSales[Month]=J12))</f>
        <v>312884.79000000004</v>
      </c>
      <c r="L12" s="4" cm="1">
        <f t="array" aca="1" ref="L12" ca="1">SUMPRODUCT(SUBTOTAL(109,OFFSET(tblSales[Target],ROW(tblSales[Target])-MIN(ROW(tblSales[Target])),0,1)),--(tblSales[Month]=J12))</f>
        <v>327677.7</v>
      </c>
      <c r="M12" s="2"/>
      <c r="N12" s="2">
        <v>1</v>
      </c>
      <c r="O12" s="2" t="s">
        <v>14</v>
      </c>
      <c r="P12" s="4" cm="1">
        <f t="array" aca="1" ref="P12" ca="1">SUMPRODUCT(SUBTOTAL(109,OFFSET(tblSales[Revenue],ROW(tblSales[Revenue])-MIN(ROW(tblSales[Revenue])),0,1)),--(tblSales[Salesperson]=O12))</f>
        <v>321645.65000000002</v>
      </c>
      <c r="Q12" s="4" cm="1">
        <f t="array" aca="1" ref="Q12" ca="1">SUMPRODUCT(SUBTOTAL(109,OFFSET(tblSales[Profit],ROW(tblSales[Profit])-MIN(ROW(tblSales[Profit])),0,1)),--(tblSales[Salesperson]=O12))</f>
        <v>141759.76</v>
      </c>
      <c r="R12" s="4" cm="1">
        <f t="array" aca="1" ref="R12" ca="1">SUMPRODUCT(SUBTOTAL(109,OFFSET(tblSales[Target],ROW(tblSales[Target])-MIN(ROW(tblSales[Target])),0,1)),--(tblSales[Salesperson]=O12))</f>
        <v>326224.32</v>
      </c>
      <c r="S12" s="6">
        <f t="shared" ref="S12:S21" ca="1" si="0">IFERROR(P12/R12,0)</f>
        <v>0.9859646576932094</v>
      </c>
    </row>
    <row r="13" spans="1:19" x14ac:dyDescent="0.3">
      <c r="A13" s="2" t="s">
        <v>31</v>
      </c>
      <c r="B13" s="4" cm="1">
        <f t="array" aca="1" ref="B13" ca="1">SUMPRODUCT(SUBTOTAL(109,OFFSET(tblSales[Revenue],ROW(tblSales[Revenue])-MIN(ROW(tblSales[Revenue])),0,1)),--(tblSales[Region]=A13))</f>
        <v>457310</v>
      </c>
      <c r="C13" s="2"/>
      <c r="D13" s="2" t="s">
        <v>27</v>
      </c>
      <c r="E13" s="4" cm="1">
        <f t="array" aca="1" ref="E13" ca="1">SUMPRODUCT(SUBTOTAL(109,OFFSET(tblSales[Revenue],ROW(tblSales[Revenue])-MIN(ROW(tblSales[Revenue])),0,1)),--(tblSales[Category]=D13))</f>
        <v>439115.6999999999</v>
      </c>
      <c r="F13" s="2"/>
      <c r="G13" s="2" t="s">
        <v>42</v>
      </c>
      <c r="H13" s="4" cm="1">
        <f t="array" aca="1" ref="H13" ca="1">SUMPRODUCT(SUBTOTAL(109,OFFSET(tblSales[Revenue],ROW(tblSales[Revenue])-MIN(ROW(tblSales[Revenue])),0,1)),--(tblSales[Product]=G13))</f>
        <v>207250.34000000003</v>
      </c>
      <c r="I13" s="2"/>
      <c r="J13" s="7" t="s">
        <v>40</v>
      </c>
      <c r="K13" s="4" cm="1">
        <f t="array" aca="1" ref="K13" ca="1">SUMPRODUCT(SUBTOTAL(109,OFFSET(tblSales[Revenue],ROW(tblSales[Revenue])-MIN(ROW(tblSales[Revenue])),0,1)),--(tblSales[Month]=J13))</f>
        <v>331405.13999999996</v>
      </c>
      <c r="L13" s="4" cm="1">
        <f t="array" aca="1" ref="L13" ca="1">SUMPRODUCT(SUBTOTAL(109,OFFSET(tblSales[Target],ROW(tblSales[Target])-MIN(ROW(tblSales[Target])),0,1)),--(tblSales[Month]=J13))</f>
        <v>339480.48999999993</v>
      </c>
      <c r="M13" s="2"/>
      <c r="N13" s="2">
        <v>2</v>
      </c>
      <c r="O13" s="2" t="s">
        <v>33</v>
      </c>
      <c r="P13" s="4" cm="1">
        <f t="array" aca="1" ref="P13" ca="1">SUMPRODUCT(SUBTOTAL(109,OFFSET(tblSales[Revenue],ROW(tblSales[Revenue])-MIN(ROW(tblSales[Revenue])),0,1)),--(tblSales[Salesperson]=O13))</f>
        <v>319812.58999999997</v>
      </c>
      <c r="Q13" s="4" cm="1">
        <f t="array" aca="1" ref="Q13" ca="1">SUMPRODUCT(SUBTOTAL(109,OFFSET(tblSales[Profit],ROW(tblSales[Profit])-MIN(ROW(tblSales[Profit])),0,1)),--(tblSales[Salesperson]=O13))</f>
        <v>143086.02999999997</v>
      </c>
      <c r="R13" s="4" cm="1">
        <f t="array" aca="1" ref="R13" ca="1">SUMPRODUCT(SUBTOTAL(109,OFFSET(tblSales[Target],ROW(tblSales[Target])-MIN(ROW(tblSales[Target])),0,1)),--(tblSales[Salesperson]=O13))</f>
        <v>342707.04</v>
      </c>
      <c r="S13" s="6">
        <f t="shared" ca="1" si="0"/>
        <v>0.93319527372416977</v>
      </c>
    </row>
    <row r="14" spans="1:19" x14ac:dyDescent="0.3">
      <c r="A14" s="2" t="s">
        <v>18</v>
      </c>
      <c r="B14" s="4" cm="1">
        <f t="array" aca="1" ref="B14" ca="1">SUMPRODUCT(SUBTOTAL(109,OFFSET(tblSales[Revenue],ROW(tblSales[Revenue])-MIN(ROW(tblSales[Revenue])),0,1)),--(tblSales[Region]=A14))</f>
        <v>447078.44000000006</v>
      </c>
      <c r="C14" s="2"/>
      <c r="D14" s="2" t="s">
        <v>16</v>
      </c>
      <c r="E14" s="4" cm="1">
        <f t="array" aca="1" ref="E14" ca="1">SUMPRODUCT(SUBTOTAL(109,OFFSET(tblSales[Revenue],ROW(tblSales[Revenue])-MIN(ROW(tblSales[Revenue])),0,1)),--(tblSales[Category]=D14))</f>
        <v>432071.68000000005</v>
      </c>
      <c r="F14" s="2"/>
      <c r="G14" s="2" t="s">
        <v>47</v>
      </c>
      <c r="H14" s="4" cm="1">
        <f t="array" aca="1" ref="H14" ca="1">SUMPRODUCT(SUBTOTAL(109,OFFSET(tblSales[Revenue],ROW(tblSales[Revenue])-MIN(ROW(tblSales[Revenue])),0,1)),--(tblSales[Product]=G14))</f>
        <v>200154.39</v>
      </c>
      <c r="I14" s="2"/>
      <c r="J14" s="7" t="s">
        <v>46</v>
      </c>
      <c r="K14" s="4" cm="1">
        <f t="array" aca="1" ref="K14" ca="1">SUMPRODUCT(SUBTOTAL(109,OFFSET(tblSales[Revenue],ROW(tblSales[Revenue])-MIN(ROW(tblSales[Revenue])),0,1)),--(tblSales[Month]=J14))</f>
        <v>560455.59</v>
      </c>
      <c r="L14" s="4" cm="1">
        <f t="array" aca="1" ref="L14" ca="1">SUMPRODUCT(SUBTOTAL(109,OFFSET(tblSales[Target],ROW(tblSales[Target])-MIN(ROW(tblSales[Target])),0,1)),--(tblSales[Month]=J14))</f>
        <v>570748.09</v>
      </c>
      <c r="M14" s="2"/>
      <c r="N14" s="2">
        <v>3</v>
      </c>
      <c r="O14" s="2" t="s">
        <v>25</v>
      </c>
      <c r="P14" s="4" cm="1">
        <f t="array" aca="1" ref="P14" ca="1">SUMPRODUCT(SUBTOTAL(109,OFFSET(tblSales[Revenue],ROW(tblSales[Revenue])-MIN(ROW(tblSales[Revenue])),0,1)),--(tblSales[Salesperson]=O14))</f>
        <v>284572.63999999996</v>
      </c>
      <c r="Q14" s="4" cm="1">
        <f t="array" aca="1" ref="Q14" ca="1">SUMPRODUCT(SUBTOTAL(109,OFFSET(tblSales[Profit],ROW(tblSales[Profit])-MIN(ROW(tblSales[Profit])),0,1)),--(tblSales[Salesperson]=O14))</f>
        <v>125561.41000000002</v>
      </c>
      <c r="R14" s="4" cm="1">
        <f t="array" aca="1" ref="R14" ca="1">SUMPRODUCT(SUBTOTAL(109,OFFSET(tblSales[Target],ROW(tblSales[Target])-MIN(ROW(tblSales[Target])),0,1)),--(tblSales[Salesperson]=O14))</f>
        <v>296503.69</v>
      </c>
      <c r="S14" s="6">
        <f t="shared" ca="1" si="0"/>
        <v>0.95976087177869507</v>
      </c>
    </row>
    <row r="15" spans="1:19" x14ac:dyDescent="0.3">
      <c r="A15" s="2" t="s">
        <v>11</v>
      </c>
      <c r="B15" s="4" cm="1">
        <f t="array" aca="1" ref="B15" ca="1">SUMPRODUCT(SUBTOTAL(109,OFFSET(tblSales[Revenue],ROW(tblSales[Revenue])-MIN(ROW(tblSales[Revenue])),0,1)),--(tblSales[Region]=A15))</f>
        <v>362759.22</v>
      </c>
      <c r="C15" s="2"/>
      <c r="D15" s="2" t="s">
        <v>34</v>
      </c>
      <c r="E15" s="4" cm="1">
        <f t="array" aca="1" ref="E15" ca="1">SUMPRODUCT(SUBTOTAL(109,OFFSET(tblSales[Revenue],ROW(tblSales[Revenue])-MIN(ROW(tblSales[Revenue])),0,1)),--(tblSales[Category]=D15))</f>
        <v>346259.78</v>
      </c>
      <c r="F15" s="2"/>
      <c r="G15" s="2" t="s">
        <v>28</v>
      </c>
      <c r="H15" s="4" cm="1">
        <f t="array" aca="1" ref="H15" ca="1">SUMPRODUCT(SUBTOTAL(109,OFFSET(tblSales[Revenue],ROW(tblSales[Revenue])-MIN(ROW(tblSales[Revenue])),0,1)),--(tblSales[Product]=G15))</f>
        <v>171917.12000000002</v>
      </c>
      <c r="I15" s="2"/>
      <c r="J15" s="7" t="s">
        <v>52</v>
      </c>
      <c r="K15" s="4" cm="1">
        <f t="array" aca="1" ref="K15" ca="1">SUMPRODUCT(SUBTOTAL(109,OFFSET(tblSales[Revenue],ROW(tblSales[Revenue])-MIN(ROW(tblSales[Revenue])),0,1)),--(tblSales[Month]=J15))</f>
        <v>374847.62</v>
      </c>
      <c r="L15" s="4" cm="1">
        <f t="array" aca="1" ref="L15" ca="1">SUMPRODUCT(SUBTOTAL(109,OFFSET(tblSales[Target],ROW(tblSales[Target])-MIN(ROW(tblSales[Target])),0,1)),--(tblSales[Month]=J15))</f>
        <v>405648.9800000001</v>
      </c>
      <c r="M15" s="2"/>
      <c r="N15" s="2">
        <v>4</v>
      </c>
      <c r="O15" s="2" t="s">
        <v>50</v>
      </c>
      <c r="P15" s="4" cm="1">
        <f t="array" aca="1" ref="P15" ca="1">SUMPRODUCT(SUBTOTAL(109,OFFSET(tblSales[Revenue],ROW(tblSales[Revenue])-MIN(ROW(tblSales[Revenue])),0,1)),--(tblSales[Salesperson]=O15))</f>
        <v>235197.35000000006</v>
      </c>
      <c r="Q15" s="4" cm="1">
        <f t="array" aca="1" ref="Q15" ca="1">SUMPRODUCT(SUBTOTAL(109,OFFSET(tblSales[Profit],ROW(tblSales[Profit])-MIN(ROW(tblSales[Profit])),0,1)),--(tblSales[Salesperson]=O15))</f>
        <v>98242.809999999983</v>
      </c>
      <c r="R15" s="4" cm="1">
        <f t="array" aca="1" ref="R15" ca="1">SUMPRODUCT(SUBTOTAL(109,OFFSET(tblSales[Target],ROW(tblSales[Target])-MIN(ROW(tblSales[Target])),0,1)),--(tblSales[Salesperson]=O15))</f>
        <v>243532.19</v>
      </c>
      <c r="S15" s="6">
        <f t="shared" ca="1" si="0"/>
        <v>0.96577520203797318</v>
      </c>
    </row>
    <row r="16" spans="1:19" x14ac:dyDescent="0.3">
      <c r="A16" s="2" t="s">
        <v>15</v>
      </c>
      <c r="B16" s="4" cm="1">
        <f t="array" aca="1" ref="B16" ca="1">SUMPRODUCT(SUBTOTAL(109,OFFSET(tblSales[Revenue],ROW(tblSales[Revenue])-MIN(ROW(tblSales[Revenue])),0,1)),--(tblSales[Region]=A16))</f>
        <v>343915.8000000001</v>
      </c>
      <c r="C16" s="2"/>
      <c r="D16" s="2" t="s">
        <v>12</v>
      </c>
      <c r="E16" s="4" cm="1">
        <f t="array" aca="1" ref="E16" ca="1">SUMPRODUCT(SUBTOTAL(109,OFFSET(tblSales[Revenue],ROW(tblSales[Revenue])-MIN(ROW(tblSales[Revenue])),0,1)),--(tblSales[Category]=D16))</f>
        <v>283425.21000000002</v>
      </c>
      <c r="F16" s="2"/>
      <c r="G16" s="2" t="s">
        <v>41</v>
      </c>
      <c r="H16" s="4" cm="1">
        <f t="array" aca="1" ref="H16" ca="1">SUMPRODUCT(SUBTOTAL(109,OFFSET(tblSales[Revenue],ROW(tblSales[Revenue])-MIN(ROW(tblSales[Revenue])),0,1)),--(tblSales[Product]=G16))</f>
        <v>147126.38</v>
      </c>
      <c r="I16" s="2"/>
      <c r="J16" s="7" t="s">
        <v>54</v>
      </c>
      <c r="K16" s="4" cm="1">
        <f t="array" aca="1" ref="K16" ca="1">SUMPRODUCT(SUBTOTAL(109,OFFSET(tblSales[Revenue],ROW(tblSales[Revenue])-MIN(ROW(tblSales[Revenue])),0,1)),--(tblSales[Month]=J16))</f>
        <v>256395.29</v>
      </c>
      <c r="L16" s="4" cm="1">
        <f t="array" aca="1" ref="L16" ca="1">SUMPRODUCT(SUBTOTAL(109,OFFSET(tblSales[Target],ROW(tblSales[Target])-MIN(ROW(tblSales[Target])),0,1)),--(tblSales[Month]=J16))</f>
        <v>267588.68</v>
      </c>
      <c r="M16" s="2"/>
      <c r="N16" s="2">
        <v>5</v>
      </c>
      <c r="O16" s="2" t="s">
        <v>32</v>
      </c>
      <c r="P16" s="4" cm="1">
        <f t="array" aca="1" ref="P16" ca="1">SUMPRODUCT(SUBTOTAL(109,OFFSET(tblSales[Revenue],ROW(tblSales[Revenue])-MIN(ROW(tblSales[Revenue])),0,1)),--(tblSales[Salesperson]=O16))</f>
        <v>222253.37000000002</v>
      </c>
      <c r="Q16" s="4" cm="1">
        <f t="array" aca="1" ref="Q16" ca="1">SUMPRODUCT(SUBTOTAL(109,OFFSET(tblSales[Profit],ROW(tblSales[Profit])-MIN(ROW(tblSales[Profit])),0,1)),--(tblSales[Salesperson]=O16))</f>
        <v>91617.610000000015</v>
      </c>
      <c r="R16" s="4" cm="1">
        <f t="array" aca="1" ref="R16" ca="1">SUMPRODUCT(SUBTOTAL(109,OFFSET(tblSales[Target],ROW(tblSales[Target])-MIN(ROW(tblSales[Target])),0,1)),--(tblSales[Salesperson]=O16))</f>
        <v>249032.9</v>
      </c>
      <c r="S16" s="6">
        <f t="shared" ca="1" si="0"/>
        <v>0.89246589506848306</v>
      </c>
    </row>
    <row r="17" spans="1:19" x14ac:dyDescent="0.3">
      <c r="A17" s="2"/>
      <c r="B17" s="2"/>
      <c r="C17" s="2"/>
      <c r="D17" s="2"/>
      <c r="E17" s="2"/>
      <c r="F17" s="2"/>
      <c r="G17" s="2" t="s">
        <v>37</v>
      </c>
      <c r="H17" s="4" cm="1">
        <f t="array" aca="1" ref="H17" ca="1">SUMPRODUCT(SUBTOTAL(109,OFFSET(tblSales[Revenue],ROW(tblSales[Revenue])-MIN(ROW(tblSales[Revenue])),0,1)),--(tblSales[Product]=G17))</f>
        <v>139349.6</v>
      </c>
      <c r="I17" s="2"/>
      <c r="J17" s="7" t="s">
        <v>55</v>
      </c>
      <c r="K17" s="4" cm="1">
        <f t="array" aca="1" ref="K17" ca="1">SUMPRODUCT(SUBTOTAL(109,OFFSET(tblSales[Revenue],ROW(tblSales[Revenue])-MIN(ROW(tblSales[Revenue])),0,1)),--(tblSales[Month]=J17))</f>
        <v>242864.9</v>
      </c>
      <c r="L17" s="4" cm="1">
        <f t="array" aca="1" ref="L17" ca="1">SUMPRODUCT(SUBTOTAL(109,OFFSET(tblSales[Target],ROW(tblSales[Target])-MIN(ROW(tblSales[Target])),0,1)),--(tblSales[Month]=J17))</f>
        <v>239939.89999999997</v>
      </c>
      <c r="M17" s="2"/>
      <c r="N17" s="2">
        <v>6</v>
      </c>
      <c r="O17" s="2" t="s">
        <v>26</v>
      </c>
      <c r="P17" s="4" cm="1">
        <f t="array" aca="1" ref="P17" ca="1">SUMPRODUCT(SUBTOTAL(109,OFFSET(tblSales[Revenue],ROW(tblSales[Revenue])-MIN(ROW(tblSales[Revenue])),0,1)),--(tblSales[Salesperson]=O17))</f>
        <v>169478.06</v>
      </c>
      <c r="Q17" s="4" cm="1">
        <f t="array" aca="1" ref="Q17" ca="1">SUMPRODUCT(SUBTOTAL(109,OFFSET(tblSales[Profit],ROW(tblSales[Profit])-MIN(ROW(tblSales[Profit])),0,1)),--(tblSales[Salesperson]=O17))</f>
        <v>77504.709999999992</v>
      </c>
      <c r="R17" s="4" cm="1">
        <f t="array" aca="1" ref="R17" ca="1">SUMPRODUCT(SUBTOTAL(109,OFFSET(tblSales[Target],ROW(tblSales[Target])-MIN(ROW(tblSales[Target])),0,1)),--(tblSales[Salesperson]=O17))</f>
        <v>164565.64000000001</v>
      </c>
      <c r="S17" s="6">
        <f t="shared" ca="1" si="0"/>
        <v>1.0298508242668396</v>
      </c>
    </row>
    <row r="18" spans="1:19" x14ac:dyDescent="0.3">
      <c r="A18" s="2"/>
      <c r="B18" s="2"/>
      <c r="C18" s="2"/>
      <c r="D18" s="2"/>
      <c r="E18" s="2"/>
      <c r="F18" s="2"/>
      <c r="G18" s="2" t="s">
        <v>24</v>
      </c>
      <c r="H18" s="4" cm="1">
        <f t="array" aca="1" ref="H18" ca="1">SUMPRODUCT(SUBTOTAL(109,OFFSET(tblSales[Revenue],ROW(tblSales[Revenue])-MIN(ROW(tblSales[Revenue])),0,1)),--(tblSales[Product]=G18))</f>
        <v>115954.04999999999</v>
      </c>
      <c r="I18" s="2"/>
      <c r="J18" s="2"/>
      <c r="K18" s="2"/>
      <c r="L18" s="2"/>
      <c r="M18" s="2"/>
      <c r="N18" s="2">
        <v>7</v>
      </c>
      <c r="O18" s="2" t="s">
        <v>20</v>
      </c>
      <c r="P18" s="4" cm="1">
        <f t="array" aca="1" ref="P18" ca="1">SUMPRODUCT(SUBTOTAL(109,OFFSET(tblSales[Revenue],ROW(tblSales[Revenue])-MIN(ROW(tblSales[Revenue])),0,1)),--(tblSales[Salesperson]=O18))</f>
        <v>164234.41999999998</v>
      </c>
      <c r="Q18" s="4" cm="1">
        <f t="array" aca="1" ref="Q18" ca="1">SUMPRODUCT(SUBTOTAL(109,OFFSET(tblSales[Profit],ROW(tblSales[Profit])-MIN(ROW(tblSales[Profit])),0,1)),--(tblSales[Salesperson]=O18))</f>
        <v>69560.44</v>
      </c>
      <c r="R18" s="4" cm="1">
        <f t="array" aca="1" ref="R18" ca="1">SUMPRODUCT(SUBTOTAL(109,OFFSET(tblSales[Target],ROW(tblSales[Target])-MIN(ROW(tblSales[Target])),0,1)),--(tblSales[Salesperson]=O18))</f>
        <v>176144.27000000002</v>
      </c>
      <c r="S18" s="6">
        <f t="shared" ca="1" si="0"/>
        <v>0.9323858221445408</v>
      </c>
    </row>
    <row r="19" spans="1:19" x14ac:dyDescent="0.3">
      <c r="A19" s="2"/>
      <c r="B19" s="2"/>
      <c r="C19" s="2"/>
      <c r="D19" s="2"/>
      <c r="E19" s="2"/>
      <c r="F19" s="2"/>
      <c r="G19" s="2" t="s">
        <v>19</v>
      </c>
      <c r="H19" s="4" cm="1">
        <f t="array" aca="1" ref="H19" ca="1">SUMPRODUCT(SUBTOTAL(109,OFFSET(tblSales[Revenue],ROW(tblSales[Revenue])-MIN(ROW(tblSales[Revenue])),0,1)),--(tblSales[Product]=G19))</f>
        <v>100908.99</v>
      </c>
      <c r="I19" s="2"/>
      <c r="J19" s="2"/>
      <c r="K19" s="2"/>
      <c r="L19" s="2"/>
      <c r="M19" s="2"/>
      <c r="N19" s="2">
        <v>8</v>
      </c>
      <c r="O19" s="2" t="s">
        <v>38</v>
      </c>
      <c r="P19" s="4" cm="1">
        <f t="array" aca="1" ref="P19" ca="1">SUMPRODUCT(SUBTOTAL(109,OFFSET(tblSales[Revenue],ROW(tblSales[Revenue])-MIN(ROW(tblSales[Revenue])),0,1)),--(tblSales[Salesperson]=O19))</f>
        <v>141611.86000000002</v>
      </c>
      <c r="Q19" s="4" cm="1">
        <f t="array" aca="1" ref="Q19" ca="1">SUMPRODUCT(SUBTOTAL(109,OFFSET(tblSales[Profit],ROW(tblSales[Profit])-MIN(ROW(tblSales[Profit])),0,1)),--(tblSales[Salesperson]=O19))</f>
        <v>58079.7</v>
      </c>
      <c r="R19" s="4" cm="1">
        <f t="array" aca="1" ref="R19" ca="1">SUMPRODUCT(SUBTOTAL(109,OFFSET(tblSales[Target],ROW(tblSales[Target])-MIN(ROW(tblSales[Target])),0,1)),--(tblSales[Salesperson]=O19))</f>
        <v>130998.17999999998</v>
      </c>
      <c r="S19" s="6">
        <f t="shared" ca="1" si="0"/>
        <v>1.0810215836586434</v>
      </c>
    </row>
    <row r="20" spans="1:19" x14ac:dyDescent="0.3">
      <c r="A20" s="2"/>
      <c r="B20" s="2"/>
      <c r="C20" s="2"/>
      <c r="D20" s="2"/>
      <c r="E20" s="2"/>
      <c r="F20" s="2"/>
      <c r="G20" s="2"/>
      <c r="H20" s="2"/>
      <c r="I20" s="2"/>
      <c r="J20" s="2"/>
      <c r="K20" s="2"/>
      <c r="L20" s="2"/>
      <c r="M20" s="2"/>
      <c r="N20" s="2">
        <v>9</v>
      </c>
      <c r="O20" s="2" t="s">
        <v>44</v>
      </c>
      <c r="P20" s="4" cm="1">
        <f t="array" aca="1" ref="P20" ca="1">SUMPRODUCT(SUBTOTAL(109,OFFSET(tblSales[Revenue],ROW(tblSales[Revenue])-MIN(ROW(tblSales[Revenue])),0,1)),--(tblSales[Salesperson]=O20))</f>
        <v>123564.67</v>
      </c>
      <c r="Q20" s="4" cm="1">
        <f t="array" aca="1" ref="Q20" ca="1">SUMPRODUCT(SUBTOTAL(109,OFFSET(tblSales[Profit],ROW(tblSales[Profit])-MIN(ROW(tblSales[Profit])),0,1)),--(tblSales[Salesperson]=O20))</f>
        <v>58629.26</v>
      </c>
      <c r="R20" s="4" cm="1">
        <f t="array" aca="1" ref="R20" ca="1">SUMPRODUCT(SUBTOTAL(109,OFFSET(tblSales[Target],ROW(tblSales[Target])-MIN(ROW(tblSales[Target])),0,1)),--(tblSales[Salesperson]=O20))</f>
        <v>126954.19</v>
      </c>
      <c r="S20" s="6">
        <f t="shared" ca="1" si="0"/>
        <v>0.97330123566618787</v>
      </c>
    </row>
    <row r="21" spans="1:19" x14ac:dyDescent="0.3">
      <c r="A21" s="2"/>
      <c r="B21" s="2"/>
      <c r="C21" s="2"/>
      <c r="D21" s="2"/>
      <c r="E21" s="2"/>
      <c r="F21" s="2"/>
      <c r="G21" s="2"/>
      <c r="H21" s="2"/>
      <c r="I21" s="2"/>
      <c r="J21" s="2"/>
      <c r="K21" s="2"/>
      <c r="L21" s="2"/>
      <c r="M21" s="2"/>
      <c r="N21" s="2">
        <v>10</v>
      </c>
      <c r="O21" s="2" t="s">
        <v>22</v>
      </c>
      <c r="P21" s="4" cm="1">
        <f t="array" aca="1" ref="P21" ca="1">SUMPRODUCT(SUBTOTAL(109,OFFSET(tblSales[Revenue],ROW(tblSales[Revenue])-MIN(ROW(tblSales[Revenue])),0,1)),--(tblSales[Salesperson]=O21))</f>
        <v>96482.720000000016</v>
      </c>
      <c r="Q21" s="4" cm="1">
        <f t="array" aca="1" ref="Q21" ca="1">SUMPRODUCT(SUBTOTAL(109,OFFSET(tblSales[Profit],ROW(tblSales[Profit])-MIN(ROW(tblSales[Profit])),0,1)),--(tblSales[Salesperson]=O21))</f>
        <v>41928.339999999997</v>
      </c>
      <c r="R21" s="4" cm="1">
        <f t="array" aca="1" ref="R21" ca="1">SUMPRODUCT(SUBTOTAL(109,OFFSET(tblSales[Target],ROW(tblSales[Target])-MIN(ROW(tblSales[Target])),0,1)),--(tblSales[Salesperson]=O21))</f>
        <v>94421.419999999984</v>
      </c>
      <c r="S21" s="6">
        <f t="shared" ca="1" si="0"/>
        <v>1.0218308515165313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ECB9A-1DC2-4437-AC30-FF3F93637FE6}">
  <dimension ref="A1:O11"/>
  <sheetViews>
    <sheetView workbookViewId="0"/>
  </sheetViews>
  <sheetFormatPr defaultRowHeight="14.4" x14ac:dyDescent="0.3"/>
  <cols>
    <col min="1" max="1" width="6.88671875" bestFit="1" customWidth="1"/>
    <col min="2" max="2" width="11.6640625" bestFit="1" customWidth="1"/>
    <col min="4" max="4" width="13.88671875" bestFit="1" customWidth="1"/>
    <col min="5" max="5" width="11.6640625" bestFit="1" customWidth="1"/>
    <col min="7" max="7" width="15.109375" bestFit="1" customWidth="1"/>
    <col min="8" max="8" width="11.6640625" bestFit="1" customWidth="1"/>
    <col min="11" max="12" width="11.6640625" bestFit="1" customWidth="1"/>
    <col min="14" max="14" width="15" bestFit="1" customWidth="1"/>
    <col min="15" max="15" width="11.6640625" bestFit="1" customWidth="1"/>
  </cols>
  <sheetData>
    <row r="1" spans="1:15" x14ac:dyDescent="0.3">
      <c r="A1" t="str">
        <f>"Region"</f>
        <v>Region</v>
      </c>
      <c r="B1" t="str">
        <f>"Revenue"</f>
        <v>Revenue</v>
      </c>
      <c r="D1" t="str">
        <f>"Category"</f>
        <v>Category</v>
      </c>
      <c r="E1" t="str">
        <f>"Revenue"</f>
        <v>Revenue</v>
      </c>
      <c r="G1" t="str">
        <f>"Product"</f>
        <v>Product</v>
      </c>
      <c r="H1" t="str">
        <f>"Revenue"</f>
        <v>Revenue</v>
      </c>
      <c r="J1" t="str">
        <f>"Month"</f>
        <v>Month</v>
      </c>
      <c r="K1" t="str">
        <f>"Revenue"</f>
        <v>Revenue</v>
      </c>
      <c r="L1" t="str">
        <f>"Target"</f>
        <v>Target</v>
      </c>
      <c r="N1" t="str">
        <f>"Salesperson"</f>
        <v>Salesperson</v>
      </c>
      <c r="O1" t="str">
        <f>"Revenue"</f>
        <v>Revenue</v>
      </c>
    </row>
    <row r="2" spans="1:15" x14ac:dyDescent="0.3">
      <c r="A2" t="str">
        <f>Calculations!A12</f>
        <v>West</v>
      </c>
      <c r="B2" s="5">
        <f ca="1">Calculations!B12</f>
        <v>467789.86999999988</v>
      </c>
      <c r="D2" t="str">
        <f>Calculations!D12</f>
        <v>Sports</v>
      </c>
      <c r="E2" s="5">
        <f ca="1">Calculations!E12</f>
        <v>577980.96000000008</v>
      </c>
      <c r="G2" t="str">
        <f>Calculations!G12</f>
        <v>Dumbbell Set</v>
      </c>
      <c r="H2" s="5">
        <f ca="1">Calculations!H12</f>
        <v>215862.06999999998</v>
      </c>
      <c r="J2" t="str">
        <f>Calculations!J12</f>
        <v>Jan-2025</v>
      </c>
      <c r="K2" s="5">
        <f ca="1">Calculations!K12</f>
        <v>312884.79000000004</v>
      </c>
      <c r="L2" s="5">
        <f ca="1">Calculations!L12</f>
        <v>327677.7</v>
      </c>
      <c r="N2" t="str">
        <f>Calculations!O12</f>
        <v>Mei Lin</v>
      </c>
      <c r="O2" s="5">
        <f ca="1">Calculations!P12</f>
        <v>321645.65000000002</v>
      </c>
    </row>
    <row r="3" spans="1:15" x14ac:dyDescent="0.3">
      <c r="A3" t="str">
        <f>Calculations!A13</f>
        <v>North</v>
      </c>
      <c r="B3" s="5">
        <f ca="1">Calculations!B13</f>
        <v>457310</v>
      </c>
      <c r="D3" t="str">
        <f>Calculations!D13</f>
        <v>Electronics</v>
      </c>
      <c r="E3" s="5">
        <f ca="1">Calculations!E13</f>
        <v>439115.6999999999</v>
      </c>
      <c r="G3" t="str">
        <f>Calculations!G13</f>
        <v>Tennis Racket</v>
      </c>
      <c r="H3" s="5">
        <f ca="1">Calculations!H13</f>
        <v>207250.34000000003</v>
      </c>
      <c r="J3" t="str">
        <f>Calculations!J13</f>
        <v>Feb-2025</v>
      </c>
      <c r="K3" s="5">
        <f ca="1">Calculations!K13</f>
        <v>331405.13999999996</v>
      </c>
      <c r="L3" s="5">
        <f ca="1">Calculations!L13</f>
        <v>339480.48999999993</v>
      </c>
      <c r="N3" t="str">
        <f>Calculations!O13</f>
        <v>Emma Johansson</v>
      </c>
      <c r="O3" s="5">
        <f ca="1">Calculations!P13</f>
        <v>319812.58999999997</v>
      </c>
    </row>
    <row r="4" spans="1:15" x14ac:dyDescent="0.3">
      <c r="A4" t="str">
        <f>Calculations!A14</f>
        <v>Central</v>
      </c>
      <c r="B4" s="5">
        <f ca="1">Calculations!B14</f>
        <v>447078.44000000006</v>
      </c>
      <c r="D4" t="str">
        <f>Calculations!D14</f>
        <v>Apparel</v>
      </c>
      <c r="E4" s="5">
        <f ca="1">Calculations!E14</f>
        <v>432071.68000000005</v>
      </c>
      <c r="G4" t="str">
        <f>Calculations!G14</f>
        <v>Blender</v>
      </c>
      <c r="H4" s="5">
        <f ca="1">Calculations!H14</f>
        <v>200154.39</v>
      </c>
      <c r="J4" t="str">
        <f>Calculations!J14</f>
        <v>Mar-2025</v>
      </c>
      <c r="K4" s="5">
        <f ca="1">Calculations!K14</f>
        <v>560455.59</v>
      </c>
      <c r="L4" s="5">
        <f ca="1">Calculations!L14</f>
        <v>570748.09</v>
      </c>
      <c r="N4" t="str">
        <f>Calculations!O14</f>
        <v>Aisha Khan</v>
      </c>
      <c r="O4" s="5">
        <f ca="1">Calculations!P14</f>
        <v>284572.63999999996</v>
      </c>
    </row>
    <row r="5" spans="1:15" x14ac:dyDescent="0.3">
      <c r="A5" t="str">
        <f>Calculations!A15</f>
        <v>East</v>
      </c>
      <c r="B5" s="5">
        <f ca="1">Calculations!B15</f>
        <v>362759.22</v>
      </c>
      <c r="D5" t="str">
        <f>Calculations!D15</f>
        <v>Home &amp; Kitchen</v>
      </c>
      <c r="E5" s="5">
        <f ca="1">Calculations!E15</f>
        <v>346259.78</v>
      </c>
      <c r="G5" t="str">
        <f>Calculations!G15</f>
        <v>Smart Watch</v>
      </c>
      <c r="H5" s="5">
        <f ca="1">Calculations!H15</f>
        <v>171917.12000000002</v>
      </c>
      <c r="J5" t="str">
        <f>Calculations!J15</f>
        <v>Apr-2025</v>
      </c>
      <c r="K5" s="5">
        <f ca="1">Calculations!K15</f>
        <v>374847.62</v>
      </c>
      <c r="L5" s="5">
        <f ca="1">Calculations!L15</f>
        <v>405648.9800000001</v>
      </c>
      <c r="N5" t="str">
        <f>Calculations!O15</f>
        <v>Priya Sharma</v>
      </c>
      <c r="O5" s="5">
        <f ca="1">Calculations!P15</f>
        <v>235197.35000000006</v>
      </c>
    </row>
    <row r="6" spans="1:15" x14ac:dyDescent="0.3">
      <c r="A6" t="str">
        <f>Calculations!A16</f>
        <v>South</v>
      </c>
      <c r="B6" s="5">
        <f ca="1">Calculations!B16</f>
        <v>343915.8000000001</v>
      </c>
      <c r="D6" t="str">
        <f>Calculations!D16</f>
        <v>Beauty</v>
      </c>
      <c r="E6" s="5">
        <f ca="1">Calculations!E16</f>
        <v>283425.21000000002</v>
      </c>
      <c r="G6" t="str">
        <f>Calculations!G16</f>
        <v>Laptop Stand</v>
      </c>
      <c r="H6" s="5">
        <f ca="1">Calculations!H16</f>
        <v>147126.38</v>
      </c>
      <c r="J6" t="str">
        <f>Calculations!J16</f>
        <v>May-2025</v>
      </c>
      <c r="K6" s="5">
        <f ca="1">Calculations!K16</f>
        <v>256395.29</v>
      </c>
      <c r="L6" s="5">
        <f ca="1">Calculations!L16</f>
        <v>267588.68</v>
      </c>
      <c r="N6" t="str">
        <f>Calculations!O16</f>
        <v>Wei Zhang</v>
      </c>
      <c r="O6" s="5">
        <f ca="1">Calculations!P16</f>
        <v>222253.37000000002</v>
      </c>
    </row>
    <row r="7" spans="1:15" x14ac:dyDescent="0.3">
      <c r="G7" t="str">
        <f>Calculations!G17</f>
        <v>Cotton T-Shirt</v>
      </c>
      <c r="H7" s="5">
        <f ca="1">Calculations!H17</f>
        <v>139349.6</v>
      </c>
      <c r="J7" t="str">
        <f>Calculations!J17</f>
        <v>Jun-2025</v>
      </c>
      <c r="K7" s="5">
        <f ca="1">Calculations!K17</f>
        <v>242864.9</v>
      </c>
      <c r="L7" s="5">
        <f ca="1">Calculations!L17</f>
        <v>239939.89999999997</v>
      </c>
      <c r="N7" t="str">
        <f>Calculations!O17</f>
        <v>Jack Thompson</v>
      </c>
      <c r="O7" s="5">
        <f ca="1">Calculations!P17</f>
        <v>169478.06</v>
      </c>
    </row>
    <row r="8" spans="1:15" x14ac:dyDescent="0.3">
      <c r="G8" t="str">
        <f>Calculations!G18</f>
        <v>Running Shoes</v>
      </c>
      <c r="H8" s="5">
        <f ca="1">Calculations!H18</f>
        <v>115954.04999999999</v>
      </c>
      <c r="N8" t="str">
        <f>Calculations!O18</f>
        <v>Noah Patel</v>
      </c>
      <c r="O8" s="5">
        <f ca="1">Calculations!P18</f>
        <v>164234.41999999998</v>
      </c>
    </row>
    <row r="9" spans="1:15" x14ac:dyDescent="0.3">
      <c r="G9" t="str">
        <f>Calculations!G19</f>
        <v>Sunscreen SPF50</v>
      </c>
      <c r="H9" s="5">
        <f ca="1">Calculations!H19</f>
        <v>100908.99</v>
      </c>
      <c r="N9" t="str">
        <f>Calculations!O19</f>
        <v>Diego Fernandez</v>
      </c>
      <c r="O9" s="5">
        <f ca="1">Calculations!P19</f>
        <v>141611.86000000002</v>
      </c>
    </row>
    <row r="10" spans="1:15" x14ac:dyDescent="0.3">
      <c r="N10" t="str">
        <f>Calculations!O20</f>
        <v>Liam Carter</v>
      </c>
      <c r="O10" s="5">
        <f ca="1">Calculations!P20</f>
        <v>123564.67</v>
      </c>
    </row>
    <row r="11" spans="1:15" x14ac:dyDescent="0.3">
      <c r="N11" t="str">
        <f>Calculations!O21</f>
        <v>Sofia Rossi</v>
      </c>
      <c r="O11" s="5">
        <f ca="1">Calculations!P21</f>
        <v>96482.720000000016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FAA42-FBD3-40A9-A7BE-F218DE201999}">
  <sheetPr>
    <pageSetUpPr fitToPage="1"/>
  </sheetPr>
  <dimension ref="A1:X72"/>
  <sheetViews>
    <sheetView showGridLines="0" tabSelected="1" zoomScale="85" zoomScaleNormal="85" workbookViewId="0">
      <selection activeCell="S21" sqref="S21:X21"/>
    </sheetView>
  </sheetViews>
  <sheetFormatPr defaultRowHeight="14.4" x14ac:dyDescent="0.3"/>
  <cols>
    <col min="1" max="4" width="10" customWidth="1"/>
    <col min="5" max="5" width="2.44140625" customWidth="1"/>
    <col min="6" max="9" width="10" customWidth="1"/>
    <col min="10" max="10" width="2.44140625" customWidth="1"/>
    <col min="11" max="14" width="10" customWidth="1"/>
    <col min="15" max="15" width="2.44140625" customWidth="1"/>
    <col min="16" max="19" width="10" customWidth="1"/>
    <col min="20" max="20" width="2.44140625" customWidth="1"/>
    <col min="21" max="24" width="10" customWidth="1"/>
  </cols>
  <sheetData>
    <row r="1" spans="1:24" ht="7.05" customHeight="1" x14ac:dyDescent="0.3">
      <c r="A1" s="9"/>
      <c r="B1" s="9"/>
      <c r="C1" s="9"/>
      <c r="D1" s="9"/>
      <c r="E1" s="9"/>
      <c r="F1" s="9"/>
      <c r="G1" s="9"/>
      <c r="H1" s="9"/>
      <c r="I1" s="9"/>
      <c r="J1" s="9"/>
      <c r="K1" s="9"/>
      <c r="L1" s="9"/>
      <c r="M1" s="9"/>
      <c r="N1" s="9"/>
      <c r="O1" s="9"/>
      <c r="P1" s="9"/>
      <c r="Q1" s="9"/>
      <c r="R1" s="9"/>
      <c r="S1" s="9"/>
      <c r="T1" s="9"/>
      <c r="U1" s="9"/>
      <c r="V1" s="9"/>
      <c r="W1" s="9"/>
      <c r="X1" s="9"/>
    </row>
    <row r="2" spans="1:24" ht="25.95" customHeight="1" x14ac:dyDescent="0.55000000000000004">
      <c r="A2" s="134" t="s">
        <v>67</v>
      </c>
      <c r="B2" s="135"/>
      <c r="C2" s="135"/>
      <c r="D2" s="135"/>
      <c r="E2" s="135"/>
      <c r="F2" s="135"/>
      <c r="G2" s="135"/>
      <c r="H2" s="135"/>
      <c r="I2" s="9"/>
      <c r="J2" s="9"/>
      <c r="K2" s="9"/>
      <c r="L2" s="9"/>
      <c r="M2" s="9"/>
      <c r="N2" s="9"/>
      <c r="O2" s="9"/>
      <c r="P2" s="9"/>
      <c r="Q2" s="9"/>
      <c r="R2" s="9"/>
      <c r="S2" s="9"/>
      <c r="T2" s="9"/>
      <c r="U2" s="9"/>
      <c r="V2" s="9"/>
      <c r="W2" s="9"/>
      <c r="X2" s="9"/>
    </row>
    <row r="3" spans="1:24" ht="18" customHeight="1" x14ac:dyDescent="0.3">
      <c r="A3" s="136" t="s">
        <v>68</v>
      </c>
      <c r="B3" s="135"/>
      <c r="C3" s="135"/>
      <c r="D3" s="135"/>
      <c r="E3" s="135"/>
      <c r="F3" s="135"/>
      <c r="G3" s="135"/>
      <c r="H3" s="135"/>
      <c r="I3" s="9"/>
      <c r="J3" s="9"/>
      <c r="K3" s="9"/>
      <c r="L3" s="9"/>
      <c r="M3" s="9"/>
      <c r="N3" s="9"/>
      <c r="O3" s="9"/>
      <c r="P3" s="9"/>
      <c r="Q3" s="9"/>
      <c r="R3" s="9"/>
      <c r="S3" s="9"/>
      <c r="T3" s="9"/>
      <c r="U3" s="9"/>
      <c r="V3" s="9"/>
      <c r="W3" s="9"/>
      <c r="X3" s="9"/>
    </row>
    <row r="4" spans="1:24" ht="18" customHeight="1" x14ac:dyDescent="0.3">
      <c r="A4" s="137" t="s">
        <v>69</v>
      </c>
      <c r="B4" s="112"/>
      <c r="C4" s="112"/>
      <c r="D4" s="112"/>
      <c r="E4" s="112"/>
      <c r="F4" s="112"/>
      <c r="G4" s="112"/>
      <c r="H4" s="112"/>
      <c r="I4" s="137" t="s">
        <v>70</v>
      </c>
      <c r="J4" s="112"/>
      <c r="K4" s="112"/>
      <c r="L4" s="112"/>
      <c r="M4" s="112"/>
      <c r="N4" s="112"/>
      <c r="O4" s="112"/>
      <c r="P4" s="112"/>
      <c r="Q4" s="137" t="s">
        <v>71</v>
      </c>
      <c r="R4" s="112"/>
      <c r="S4" s="112"/>
      <c r="T4" s="112"/>
      <c r="U4" s="112"/>
      <c r="V4" s="112"/>
      <c r="W4" s="112"/>
      <c r="X4" s="138"/>
    </row>
    <row r="5" spans="1:24" ht="18" customHeight="1" x14ac:dyDescent="0.3">
      <c r="A5" s="13"/>
      <c r="B5" s="10"/>
      <c r="C5" s="10"/>
      <c r="D5" s="10"/>
      <c r="E5" s="10"/>
      <c r="F5" s="10"/>
      <c r="G5" s="10"/>
      <c r="H5" s="10"/>
      <c r="I5" s="13"/>
      <c r="J5" s="10"/>
      <c r="K5" s="10"/>
      <c r="L5" s="10"/>
      <c r="M5" s="10"/>
      <c r="N5" s="10"/>
      <c r="O5" s="10"/>
      <c r="P5" s="10"/>
      <c r="Q5" s="13"/>
      <c r="R5" s="10"/>
      <c r="S5" s="10"/>
      <c r="T5" s="10"/>
      <c r="U5" s="10"/>
      <c r="V5" s="10"/>
      <c r="W5" s="10"/>
      <c r="X5" s="15"/>
    </row>
    <row r="6" spans="1:24" ht="18" customHeight="1" x14ac:dyDescent="0.3">
      <c r="A6" s="13"/>
      <c r="B6" s="10"/>
      <c r="C6" s="10"/>
      <c r="D6" s="10"/>
      <c r="E6" s="10"/>
      <c r="F6" s="10"/>
      <c r="G6" s="10"/>
      <c r="H6" s="10"/>
      <c r="I6" s="13"/>
      <c r="J6" s="10"/>
      <c r="K6" s="10"/>
      <c r="L6" s="10"/>
      <c r="M6" s="10"/>
      <c r="N6" s="10"/>
      <c r="O6" s="10"/>
      <c r="P6" s="10"/>
      <c r="Q6" s="13"/>
      <c r="R6" s="10"/>
      <c r="S6" s="10"/>
      <c r="T6" s="10"/>
      <c r="U6" s="10"/>
      <c r="V6" s="10"/>
      <c r="W6" s="10"/>
      <c r="X6" s="15"/>
    </row>
    <row r="7" spans="1:24" ht="18" customHeight="1" x14ac:dyDescent="0.3">
      <c r="A7" s="13"/>
      <c r="B7" s="10"/>
      <c r="C7" s="10"/>
      <c r="D7" s="10"/>
      <c r="E7" s="10"/>
      <c r="F7" s="10"/>
      <c r="G7" s="10"/>
      <c r="H7" s="10"/>
      <c r="I7" s="13"/>
      <c r="J7" s="10"/>
      <c r="K7" s="10"/>
      <c r="L7" s="10"/>
      <c r="M7" s="10"/>
      <c r="N7" s="10"/>
      <c r="O7" s="10"/>
      <c r="P7" s="10"/>
      <c r="Q7" s="13"/>
      <c r="R7" s="10"/>
      <c r="S7" s="10"/>
      <c r="T7" s="10"/>
      <c r="U7" s="10"/>
      <c r="V7" s="10"/>
      <c r="W7" s="10"/>
      <c r="X7" s="15"/>
    </row>
    <row r="8" spans="1:24" ht="18" customHeight="1" x14ac:dyDescent="0.3">
      <c r="A8" s="13"/>
      <c r="B8" s="10"/>
      <c r="C8" s="10"/>
      <c r="D8" s="10"/>
      <c r="E8" s="10"/>
      <c r="F8" s="10"/>
      <c r="G8" s="10"/>
      <c r="H8" s="10"/>
      <c r="I8" s="13"/>
      <c r="J8" s="10"/>
      <c r="K8" s="10"/>
      <c r="L8" s="10"/>
      <c r="M8" s="10"/>
      <c r="N8" s="10"/>
      <c r="O8" s="10"/>
      <c r="P8" s="10"/>
      <c r="Q8" s="13"/>
      <c r="R8" s="10"/>
      <c r="S8" s="10"/>
      <c r="T8" s="10"/>
      <c r="U8" s="10"/>
      <c r="V8" s="10"/>
      <c r="W8" s="10"/>
      <c r="X8" s="15"/>
    </row>
    <row r="9" spans="1:24" ht="18" customHeight="1" x14ac:dyDescent="0.3">
      <c r="A9" s="13"/>
      <c r="B9" s="10"/>
      <c r="C9" s="10"/>
      <c r="D9" s="10"/>
      <c r="E9" s="10"/>
      <c r="F9" s="10"/>
      <c r="G9" s="10"/>
      <c r="H9" s="10"/>
      <c r="I9" s="13"/>
      <c r="J9" s="10"/>
      <c r="K9" s="10"/>
      <c r="L9" s="10"/>
      <c r="M9" s="10"/>
      <c r="N9" s="10"/>
      <c r="O9" s="10"/>
      <c r="P9" s="10"/>
      <c r="Q9" s="13"/>
      <c r="R9" s="10"/>
      <c r="S9" s="10"/>
      <c r="T9" s="10"/>
      <c r="U9" s="10"/>
      <c r="V9" s="10"/>
      <c r="W9" s="10"/>
      <c r="X9" s="15"/>
    </row>
    <row r="10" spans="1:24" ht="18" customHeight="1" x14ac:dyDescent="0.3">
      <c r="A10" s="14"/>
      <c r="B10" s="12"/>
      <c r="C10" s="12"/>
      <c r="D10" s="12"/>
      <c r="E10" s="12"/>
      <c r="F10" s="12"/>
      <c r="G10" s="12"/>
      <c r="H10" s="12"/>
      <c r="I10" s="14"/>
      <c r="J10" s="12"/>
      <c r="K10" s="12"/>
      <c r="L10" s="12"/>
      <c r="M10" s="12"/>
      <c r="N10" s="12"/>
      <c r="O10" s="12"/>
      <c r="P10" s="12"/>
      <c r="Q10" s="14"/>
      <c r="R10" s="12"/>
      <c r="S10" s="12"/>
      <c r="T10" s="12"/>
      <c r="U10" s="12"/>
      <c r="V10" s="12"/>
      <c r="W10" s="12"/>
      <c r="X10" s="16"/>
    </row>
    <row r="11" spans="1:24" ht="10.050000000000001" customHeight="1" x14ac:dyDescent="0.3">
      <c r="A11" s="9"/>
      <c r="B11" s="9"/>
      <c r="C11" s="9"/>
      <c r="D11" s="9"/>
      <c r="E11" s="9"/>
      <c r="F11" s="9"/>
      <c r="G11" s="9"/>
      <c r="H11" s="9"/>
      <c r="I11" s="9"/>
      <c r="J11" s="9"/>
      <c r="K11" s="9"/>
      <c r="L11" s="9"/>
      <c r="M11" s="9"/>
      <c r="N11" s="9"/>
      <c r="O11" s="9"/>
      <c r="P11" s="9"/>
      <c r="Q11" s="9"/>
      <c r="R11" s="9"/>
      <c r="S11" s="9"/>
      <c r="T11" s="9"/>
      <c r="U11" s="9"/>
      <c r="V11" s="9"/>
      <c r="W11" s="9"/>
      <c r="X11" s="9"/>
    </row>
    <row r="12" spans="1:24" ht="18" customHeight="1" x14ac:dyDescent="0.3">
      <c r="A12" s="17"/>
      <c r="B12" s="18"/>
      <c r="C12" s="18"/>
      <c r="D12" s="19"/>
      <c r="E12" s="9"/>
      <c r="F12" s="20"/>
      <c r="G12" s="21"/>
      <c r="H12" s="21"/>
      <c r="I12" s="22"/>
      <c r="J12" s="9"/>
      <c r="K12" s="23"/>
      <c r="L12" s="24"/>
      <c r="M12" s="24"/>
      <c r="N12" s="25"/>
      <c r="O12" s="9"/>
      <c r="P12" s="26"/>
      <c r="Q12" s="27"/>
      <c r="R12" s="27"/>
      <c r="S12" s="28"/>
      <c r="T12" s="9"/>
      <c r="U12" s="29"/>
      <c r="V12" s="30"/>
      <c r="W12" s="30"/>
      <c r="X12" s="31"/>
    </row>
    <row r="13" spans="1:24" ht="18" customHeight="1" x14ac:dyDescent="0.3">
      <c r="A13" s="131" t="s">
        <v>72</v>
      </c>
      <c r="B13" s="124"/>
      <c r="C13" s="124"/>
      <c r="D13" s="125"/>
      <c r="E13" s="9"/>
      <c r="F13" s="131" t="s">
        <v>73</v>
      </c>
      <c r="G13" s="124"/>
      <c r="H13" s="124"/>
      <c r="I13" s="125"/>
      <c r="J13" s="9"/>
      <c r="K13" s="131" t="s">
        <v>74</v>
      </c>
      <c r="L13" s="124"/>
      <c r="M13" s="124"/>
      <c r="N13" s="125"/>
      <c r="O13" s="9"/>
      <c r="P13" s="131" t="s">
        <v>75</v>
      </c>
      <c r="Q13" s="124"/>
      <c r="R13" s="124"/>
      <c r="S13" s="125"/>
      <c r="T13" s="9"/>
      <c r="U13" s="131" t="s">
        <v>76</v>
      </c>
      <c r="V13" s="124"/>
      <c r="W13" s="124"/>
      <c r="X13" s="125"/>
    </row>
    <row r="14" spans="1:24" ht="18" customHeight="1" x14ac:dyDescent="0.3">
      <c r="A14" s="132">
        <f>Calculations!B2/100000</f>
        <v>20.788533299999997</v>
      </c>
      <c r="B14" s="124"/>
      <c r="C14" s="124"/>
      <c r="D14" s="125"/>
      <c r="E14" s="9"/>
      <c r="F14" s="132">
        <f>Calculations!B3/100000</f>
        <v>9.0597006999999987</v>
      </c>
      <c r="G14" s="124"/>
      <c r="H14" s="124"/>
      <c r="I14" s="125"/>
      <c r="J14" s="9"/>
      <c r="K14" s="133">
        <f>Calculations!B4</f>
        <v>8473</v>
      </c>
      <c r="L14" s="124"/>
      <c r="M14" s="124"/>
      <c r="N14" s="125"/>
      <c r="O14" s="9"/>
      <c r="P14" s="123">
        <f>Calculations!B6</f>
        <v>0.43580278460529964</v>
      </c>
      <c r="Q14" s="124"/>
      <c r="R14" s="124"/>
      <c r="S14" s="125"/>
      <c r="T14" s="9"/>
      <c r="U14" s="123">
        <f>Calculations!B7</f>
        <v>0.96642134134576529</v>
      </c>
      <c r="V14" s="124"/>
      <c r="W14" s="124"/>
      <c r="X14" s="125"/>
    </row>
    <row r="15" spans="1:24" ht="18" customHeight="1" x14ac:dyDescent="0.3">
      <c r="A15" s="126"/>
      <c r="B15" s="124"/>
      <c r="C15" s="124"/>
      <c r="D15" s="125"/>
      <c r="E15" s="9"/>
      <c r="F15" s="126"/>
      <c r="G15" s="124"/>
      <c r="H15" s="124"/>
      <c r="I15" s="125"/>
      <c r="J15" s="9"/>
      <c r="K15" s="126"/>
      <c r="L15" s="124"/>
      <c r="M15" s="124"/>
      <c r="N15" s="125"/>
      <c r="O15" s="9"/>
      <c r="P15" s="126"/>
      <c r="Q15" s="124"/>
      <c r="R15" s="124"/>
      <c r="S15" s="125"/>
      <c r="T15" s="9"/>
      <c r="U15" s="126"/>
      <c r="V15" s="124"/>
      <c r="W15" s="124"/>
      <c r="X15" s="125"/>
    </row>
    <row r="16" spans="1:24" ht="18" customHeight="1" x14ac:dyDescent="0.3">
      <c r="A16" s="126"/>
      <c r="B16" s="124"/>
      <c r="C16" s="124"/>
      <c r="D16" s="125"/>
      <c r="E16" s="9"/>
      <c r="F16" s="126"/>
      <c r="G16" s="124"/>
      <c r="H16" s="124"/>
      <c r="I16" s="125"/>
      <c r="J16" s="9"/>
      <c r="K16" s="126"/>
      <c r="L16" s="124"/>
      <c r="M16" s="124"/>
      <c r="N16" s="125"/>
      <c r="O16" s="9"/>
      <c r="P16" s="126"/>
      <c r="Q16" s="124"/>
      <c r="R16" s="124"/>
      <c r="S16" s="125"/>
      <c r="T16" s="9"/>
      <c r="U16" s="126"/>
      <c r="V16" s="124"/>
      <c r="W16" s="124"/>
      <c r="X16" s="125"/>
    </row>
    <row r="17" spans="1:24" ht="18" customHeight="1" x14ac:dyDescent="0.3">
      <c r="A17" s="127" t="str">
        <f>TEXT(Calculations!B2,"$#,##0.00")&amp;" exact"</f>
        <v>$20,78,853.33 exact</v>
      </c>
      <c r="B17" s="124"/>
      <c r="C17" s="124"/>
      <c r="D17" s="125"/>
      <c r="E17" s="9"/>
      <c r="F17" s="127" t="str">
        <f>TEXT(Calculations!B8,"#,##0")&amp;" transactions"</f>
        <v>134 transactions</v>
      </c>
      <c r="G17" s="124"/>
      <c r="H17" s="124"/>
      <c r="I17" s="125"/>
      <c r="J17" s="9"/>
      <c r="K17" s="127" t="str">
        <f>"units sold"</f>
        <v>units sold</v>
      </c>
      <c r="L17" s="124"/>
      <c r="M17" s="124"/>
      <c r="N17" s="125"/>
      <c r="O17" s="9"/>
      <c r="P17" s="127" t="str">
        <f>"profit / revenue"</f>
        <v>profit / revenue</v>
      </c>
      <c r="Q17" s="124"/>
      <c r="R17" s="124"/>
      <c r="S17" s="125"/>
      <c r="T17" s="9"/>
      <c r="U17" s="127" t="str">
        <f>"vs "&amp;TEXT(Calculations!B5/100000,"$0.00")&amp;"L target"</f>
        <v>vs $21.51L target</v>
      </c>
      <c r="V17" s="124"/>
      <c r="W17" s="124"/>
      <c r="X17" s="125"/>
    </row>
    <row r="18" spans="1:24" ht="18" customHeight="1" x14ac:dyDescent="0.3">
      <c r="A18" s="128"/>
      <c r="B18" s="129"/>
      <c r="C18" s="129"/>
      <c r="D18" s="130"/>
      <c r="E18" s="9"/>
      <c r="F18" s="128"/>
      <c r="G18" s="129"/>
      <c r="H18" s="129"/>
      <c r="I18" s="130"/>
      <c r="J18" s="9"/>
      <c r="K18" s="128"/>
      <c r="L18" s="129"/>
      <c r="M18" s="129"/>
      <c r="N18" s="130"/>
      <c r="O18" s="9"/>
      <c r="P18" s="128"/>
      <c r="Q18" s="129"/>
      <c r="R18" s="129"/>
      <c r="S18" s="130"/>
      <c r="T18" s="9"/>
      <c r="U18" s="128"/>
      <c r="V18" s="129"/>
      <c r="W18" s="129"/>
      <c r="X18" s="130"/>
    </row>
    <row r="19" spans="1:24" ht="10.050000000000001" customHeight="1" x14ac:dyDescent="0.3">
      <c r="A19" s="9"/>
      <c r="B19" s="9"/>
      <c r="C19" s="9"/>
      <c r="D19" s="9"/>
      <c r="E19" s="9"/>
      <c r="F19" s="9"/>
      <c r="G19" s="9"/>
      <c r="H19" s="9"/>
      <c r="I19" s="9"/>
      <c r="J19" s="9"/>
      <c r="K19" s="9"/>
      <c r="L19" s="9"/>
      <c r="M19" s="9"/>
      <c r="N19" s="9"/>
      <c r="O19" s="9"/>
      <c r="P19" s="9"/>
      <c r="Q19" s="9"/>
      <c r="R19" s="9"/>
      <c r="S19" s="9"/>
      <c r="T19" s="9"/>
      <c r="U19" s="9"/>
      <c r="V19" s="9"/>
      <c r="W19" s="9"/>
      <c r="X19" s="9"/>
    </row>
    <row r="20" spans="1:24" ht="18" customHeight="1" x14ac:dyDescent="0.3">
      <c r="A20" s="43" t="s">
        <v>77</v>
      </c>
      <c r="B20" s="44"/>
      <c r="C20" s="44"/>
      <c r="D20" s="44"/>
      <c r="E20" s="44"/>
      <c r="F20" s="44"/>
      <c r="G20" s="44"/>
      <c r="H20" s="45"/>
      <c r="I20" s="9"/>
      <c r="J20" s="43" t="s">
        <v>79</v>
      </c>
      <c r="K20" s="44"/>
      <c r="L20" s="44"/>
      <c r="M20" s="44"/>
      <c r="N20" s="44"/>
      <c r="O20" s="44"/>
      <c r="P20" s="44"/>
      <c r="Q20" s="45"/>
      <c r="R20" s="38" t="s">
        <v>81</v>
      </c>
      <c r="S20" s="117" t="s">
        <v>81</v>
      </c>
      <c r="T20" s="118"/>
      <c r="U20" s="118"/>
      <c r="V20" s="118"/>
      <c r="W20" s="118"/>
      <c r="X20" s="119"/>
    </row>
    <row r="21" spans="1:24" ht="18" customHeight="1" x14ac:dyDescent="0.3">
      <c r="A21" s="46" t="s">
        <v>78</v>
      </c>
      <c r="B21" s="47"/>
      <c r="C21" s="47"/>
      <c r="D21" s="47"/>
      <c r="E21" s="47"/>
      <c r="F21" s="47"/>
      <c r="G21" s="47"/>
      <c r="H21" s="48"/>
      <c r="I21" s="9"/>
      <c r="J21" s="46" t="s">
        <v>80</v>
      </c>
      <c r="K21" s="47"/>
      <c r="L21" s="47"/>
      <c r="M21" s="47"/>
      <c r="N21" s="47"/>
      <c r="O21" s="47"/>
      <c r="P21" s="47"/>
      <c r="Q21" s="48"/>
      <c r="R21" s="37" t="s">
        <v>82</v>
      </c>
      <c r="S21" s="120" t="s">
        <v>82</v>
      </c>
      <c r="T21" s="121"/>
      <c r="U21" s="121"/>
      <c r="V21" s="121"/>
      <c r="W21" s="121"/>
      <c r="X21" s="122"/>
    </row>
    <row r="22" spans="1:24" ht="18" customHeight="1" x14ac:dyDescent="0.3">
      <c r="A22" s="13"/>
      <c r="B22" s="10"/>
      <c r="C22" s="10"/>
      <c r="D22" s="10"/>
      <c r="E22" s="10"/>
      <c r="F22" s="10"/>
      <c r="G22" s="10"/>
      <c r="H22" s="15"/>
      <c r="I22" s="9"/>
      <c r="J22" s="13"/>
      <c r="K22" s="10"/>
      <c r="L22" s="10"/>
      <c r="M22" s="10"/>
      <c r="N22" s="10"/>
      <c r="O22" s="10"/>
      <c r="P22" s="15"/>
      <c r="Q22" s="15"/>
      <c r="R22" s="9"/>
      <c r="S22" s="13"/>
      <c r="T22" s="10"/>
      <c r="U22" s="10"/>
      <c r="V22" s="10"/>
      <c r="W22" s="10"/>
      <c r="X22" s="15"/>
    </row>
    <row r="23" spans="1:24" ht="18" customHeight="1" x14ac:dyDescent="0.3">
      <c r="A23" s="13"/>
      <c r="B23" s="10"/>
      <c r="C23" s="10"/>
      <c r="D23" s="10"/>
      <c r="E23" s="10"/>
      <c r="F23" s="10"/>
      <c r="G23" s="10"/>
      <c r="H23" s="15"/>
      <c r="I23" s="9"/>
      <c r="J23" s="13"/>
      <c r="K23" s="10"/>
      <c r="L23" s="10"/>
      <c r="M23" s="10"/>
      <c r="N23" s="10"/>
      <c r="O23" s="10"/>
      <c r="P23" s="15"/>
      <c r="Q23" s="15"/>
      <c r="R23" s="9"/>
      <c r="S23" s="13"/>
      <c r="T23" s="10"/>
      <c r="U23" s="10"/>
      <c r="V23" s="10"/>
      <c r="W23" s="10"/>
      <c r="X23" s="15"/>
    </row>
    <row r="24" spans="1:24" ht="18" customHeight="1" x14ac:dyDescent="0.3">
      <c r="A24" s="13"/>
      <c r="B24" s="10"/>
      <c r="C24" s="10"/>
      <c r="D24" s="10"/>
      <c r="E24" s="10"/>
      <c r="F24" s="10"/>
      <c r="G24" s="10"/>
      <c r="H24" s="15"/>
      <c r="I24" s="9"/>
      <c r="J24" s="13"/>
      <c r="K24" s="10"/>
      <c r="L24" s="10"/>
      <c r="M24" s="10"/>
      <c r="N24" s="10"/>
      <c r="O24" s="10"/>
      <c r="P24" s="15"/>
      <c r="Q24" s="15"/>
      <c r="R24" s="9"/>
      <c r="S24" s="13"/>
      <c r="T24" s="10"/>
      <c r="U24" s="10"/>
      <c r="V24" s="10"/>
      <c r="W24" s="10"/>
      <c r="X24" s="15"/>
    </row>
    <row r="25" spans="1:24" ht="18" customHeight="1" x14ac:dyDescent="0.3">
      <c r="A25" s="13"/>
      <c r="B25" s="10"/>
      <c r="C25" s="10"/>
      <c r="D25" s="10"/>
      <c r="E25" s="10"/>
      <c r="F25" s="10"/>
      <c r="G25" s="10"/>
      <c r="H25" s="15"/>
      <c r="I25" s="9"/>
      <c r="J25" s="13"/>
      <c r="K25" s="10"/>
      <c r="L25" s="10"/>
      <c r="M25" s="10"/>
      <c r="N25" s="10"/>
      <c r="O25" s="10"/>
      <c r="P25" s="15"/>
      <c r="Q25" s="15"/>
      <c r="R25" s="9"/>
      <c r="S25" s="13"/>
      <c r="T25" s="10"/>
      <c r="U25" s="10"/>
      <c r="V25" s="10"/>
      <c r="W25" s="10"/>
      <c r="X25" s="15"/>
    </row>
    <row r="26" spans="1:24" ht="18" customHeight="1" x14ac:dyDescent="0.3">
      <c r="A26" s="13"/>
      <c r="B26" s="10"/>
      <c r="C26" s="10"/>
      <c r="D26" s="10"/>
      <c r="E26" s="10"/>
      <c r="F26" s="10"/>
      <c r="G26" s="10"/>
      <c r="H26" s="15"/>
      <c r="I26" s="9"/>
      <c r="J26" s="13"/>
      <c r="K26" s="10"/>
      <c r="L26" s="10"/>
      <c r="M26" s="10"/>
      <c r="N26" s="10"/>
      <c r="O26" s="10"/>
      <c r="P26" s="15"/>
      <c r="Q26" s="15"/>
      <c r="R26" s="9"/>
      <c r="S26" s="13"/>
      <c r="T26" s="10"/>
      <c r="U26" s="10"/>
      <c r="V26" s="10"/>
      <c r="W26" s="10"/>
      <c r="X26" s="15"/>
    </row>
    <row r="27" spans="1:24" ht="18" customHeight="1" x14ac:dyDescent="0.3">
      <c r="A27" s="13"/>
      <c r="B27" s="10"/>
      <c r="C27" s="10"/>
      <c r="D27" s="10"/>
      <c r="E27" s="10"/>
      <c r="F27" s="10"/>
      <c r="G27" s="10"/>
      <c r="H27" s="15"/>
      <c r="I27" s="9"/>
      <c r="J27" s="13"/>
      <c r="K27" s="10"/>
      <c r="L27" s="10"/>
      <c r="M27" s="10"/>
      <c r="N27" s="10"/>
      <c r="O27" s="10"/>
      <c r="P27" s="15"/>
      <c r="Q27" s="15"/>
      <c r="R27" s="9"/>
      <c r="S27" s="13"/>
      <c r="T27" s="10"/>
      <c r="U27" s="10"/>
      <c r="V27" s="10"/>
      <c r="W27" s="10"/>
      <c r="X27" s="15"/>
    </row>
    <row r="28" spans="1:24" ht="18" customHeight="1" x14ac:dyDescent="0.3">
      <c r="A28" s="13"/>
      <c r="B28" s="10"/>
      <c r="C28" s="10"/>
      <c r="D28" s="10"/>
      <c r="E28" s="10"/>
      <c r="F28" s="10"/>
      <c r="G28" s="10"/>
      <c r="H28" s="15"/>
      <c r="I28" s="9"/>
      <c r="J28" s="13"/>
      <c r="K28" s="10"/>
      <c r="L28" s="10"/>
      <c r="M28" s="10"/>
      <c r="N28" s="10"/>
      <c r="O28" s="10"/>
      <c r="P28" s="15"/>
      <c r="Q28" s="15"/>
      <c r="R28" s="9"/>
      <c r="S28" s="13"/>
      <c r="T28" s="10"/>
      <c r="U28" s="10"/>
      <c r="V28" s="10"/>
      <c r="W28" s="10"/>
      <c r="X28" s="15"/>
    </row>
    <row r="29" spans="1:24" ht="18" customHeight="1" x14ac:dyDescent="0.3">
      <c r="A29" s="13"/>
      <c r="B29" s="10"/>
      <c r="C29" s="10"/>
      <c r="D29" s="10"/>
      <c r="E29" s="10"/>
      <c r="F29" s="10"/>
      <c r="G29" s="10"/>
      <c r="H29" s="15"/>
      <c r="I29" s="9"/>
      <c r="J29" s="13"/>
      <c r="K29" s="10"/>
      <c r="L29" s="10"/>
      <c r="M29" s="10"/>
      <c r="N29" s="10"/>
      <c r="O29" s="10"/>
      <c r="P29" s="15"/>
      <c r="Q29" s="15"/>
      <c r="R29" s="9"/>
      <c r="S29" s="13"/>
      <c r="T29" s="10"/>
      <c r="U29" s="10"/>
      <c r="V29" s="10"/>
      <c r="W29" s="10"/>
      <c r="X29" s="15"/>
    </row>
    <row r="30" spans="1:24" ht="18" customHeight="1" x14ac:dyDescent="0.3">
      <c r="A30" s="13"/>
      <c r="B30" s="10"/>
      <c r="C30" s="10"/>
      <c r="D30" s="10"/>
      <c r="E30" s="10"/>
      <c r="F30" s="10"/>
      <c r="G30" s="10"/>
      <c r="H30" s="15"/>
      <c r="I30" s="9"/>
      <c r="J30" s="13"/>
      <c r="K30" s="10"/>
      <c r="L30" s="10"/>
      <c r="M30" s="10"/>
      <c r="N30" s="10"/>
      <c r="O30" s="10"/>
      <c r="P30" s="15"/>
      <c r="Q30" s="15"/>
      <c r="R30" s="9"/>
      <c r="S30" s="13"/>
      <c r="T30" s="10"/>
      <c r="U30" s="10"/>
      <c r="V30" s="10"/>
      <c r="W30" s="10"/>
      <c r="X30" s="15"/>
    </row>
    <row r="31" spans="1:24" ht="18" customHeight="1" x14ac:dyDescent="0.3">
      <c r="A31" s="13"/>
      <c r="B31" s="10"/>
      <c r="C31" s="10"/>
      <c r="D31" s="10"/>
      <c r="E31" s="10"/>
      <c r="F31" s="10"/>
      <c r="G31" s="10"/>
      <c r="H31" s="15"/>
      <c r="I31" s="9"/>
      <c r="J31" s="13"/>
      <c r="K31" s="10"/>
      <c r="L31" s="10"/>
      <c r="M31" s="10"/>
      <c r="N31" s="10"/>
      <c r="O31" s="10"/>
      <c r="P31" s="15"/>
      <c r="Q31" s="15"/>
      <c r="R31" s="9"/>
      <c r="S31" s="13"/>
      <c r="T31" s="10"/>
      <c r="U31" s="10"/>
      <c r="V31" s="10"/>
      <c r="W31" s="10"/>
      <c r="X31" s="15"/>
    </row>
    <row r="32" spans="1:24" ht="18" customHeight="1" x14ac:dyDescent="0.3">
      <c r="A32" s="13"/>
      <c r="B32" s="10"/>
      <c r="C32" s="10"/>
      <c r="D32" s="10"/>
      <c r="E32" s="10"/>
      <c r="F32" s="10"/>
      <c r="G32" s="10"/>
      <c r="H32" s="15"/>
      <c r="I32" s="9"/>
      <c r="J32" s="13"/>
      <c r="K32" s="10"/>
      <c r="L32" s="10"/>
      <c r="M32" s="10"/>
      <c r="N32" s="10"/>
      <c r="O32" s="10"/>
      <c r="P32" s="15"/>
      <c r="Q32" s="15"/>
      <c r="R32" s="9"/>
      <c r="S32" s="13"/>
      <c r="T32" s="10"/>
      <c r="U32" s="10"/>
      <c r="V32" s="10"/>
      <c r="W32" s="10"/>
      <c r="X32" s="15"/>
    </row>
    <row r="33" spans="1:24" ht="18" customHeight="1" x14ac:dyDescent="0.3">
      <c r="A33" s="13"/>
      <c r="B33" s="10"/>
      <c r="C33" s="10"/>
      <c r="D33" s="10"/>
      <c r="E33" s="10"/>
      <c r="F33" s="10"/>
      <c r="G33" s="10"/>
      <c r="H33" s="15"/>
      <c r="I33" s="9"/>
      <c r="J33" s="13"/>
      <c r="K33" s="10"/>
      <c r="L33" s="10"/>
      <c r="M33" s="10"/>
      <c r="N33" s="10"/>
      <c r="O33" s="10"/>
      <c r="P33" s="15"/>
      <c r="Q33" s="15"/>
      <c r="R33" s="9"/>
      <c r="S33" s="13"/>
      <c r="T33" s="10"/>
      <c r="U33" s="10"/>
      <c r="V33" s="10"/>
      <c r="W33" s="10"/>
      <c r="X33" s="15"/>
    </row>
    <row r="34" spans="1:24" ht="18" customHeight="1" x14ac:dyDescent="0.3">
      <c r="A34" s="13"/>
      <c r="B34" s="10"/>
      <c r="C34" s="10"/>
      <c r="D34" s="10"/>
      <c r="E34" s="10"/>
      <c r="F34" s="10"/>
      <c r="G34" s="10"/>
      <c r="H34" s="15"/>
      <c r="I34" s="9"/>
      <c r="J34" s="13"/>
      <c r="K34" s="10"/>
      <c r="L34" s="10"/>
      <c r="M34" s="10"/>
      <c r="N34" s="10"/>
      <c r="O34" s="10"/>
      <c r="P34" s="15"/>
      <c r="Q34" s="15"/>
      <c r="R34" s="9"/>
      <c r="S34" s="13"/>
      <c r="T34" s="10"/>
      <c r="U34" s="10"/>
      <c r="V34" s="10"/>
      <c r="W34" s="10"/>
      <c r="X34" s="15"/>
    </row>
    <row r="35" spans="1:24" ht="18" customHeight="1" x14ac:dyDescent="0.3">
      <c r="A35" s="13"/>
      <c r="B35" s="10"/>
      <c r="C35" s="10"/>
      <c r="D35" s="10"/>
      <c r="E35" s="10"/>
      <c r="F35" s="10"/>
      <c r="G35" s="10"/>
      <c r="H35" s="15"/>
      <c r="I35" s="9"/>
      <c r="J35" s="13"/>
      <c r="K35" s="10"/>
      <c r="L35" s="10"/>
      <c r="M35" s="10"/>
      <c r="N35" s="10"/>
      <c r="O35" s="10"/>
      <c r="P35" s="15"/>
      <c r="Q35" s="15"/>
      <c r="R35" s="9"/>
      <c r="S35" s="13"/>
      <c r="T35" s="10"/>
      <c r="U35" s="10"/>
      <c r="V35" s="10"/>
      <c r="W35" s="10"/>
      <c r="X35" s="15"/>
    </row>
    <row r="36" spans="1:24" ht="18" customHeight="1" x14ac:dyDescent="0.3">
      <c r="A36" s="14"/>
      <c r="B36" s="12"/>
      <c r="C36" s="12"/>
      <c r="D36" s="12"/>
      <c r="E36" s="12"/>
      <c r="F36" s="12"/>
      <c r="G36" s="12"/>
      <c r="H36" s="16"/>
      <c r="I36" s="9"/>
      <c r="J36" s="14"/>
      <c r="K36" s="12"/>
      <c r="L36" s="12"/>
      <c r="M36" s="12"/>
      <c r="N36" s="12"/>
      <c r="O36" s="12"/>
      <c r="P36" s="16"/>
      <c r="Q36" s="16"/>
      <c r="R36" s="32"/>
      <c r="S36" s="14"/>
      <c r="T36" s="12"/>
      <c r="U36" s="12"/>
      <c r="V36" s="12"/>
      <c r="W36" s="12"/>
      <c r="X36" s="16"/>
    </row>
    <row r="37" spans="1:24" ht="10.050000000000001" customHeight="1" x14ac:dyDescent="0.3">
      <c r="A37" s="9"/>
      <c r="B37" s="9"/>
      <c r="C37" s="9"/>
      <c r="D37" s="9"/>
      <c r="E37" s="9"/>
      <c r="F37" s="9"/>
      <c r="G37" s="9"/>
      <c r="H37" s="9"/>
      <c r="I37" s="9"/>
      <c r="J37" s="9"/>
      <c r="K37" s="9"/>
      <c r="L37" s="9"/>
      <c r="M37" s="9"/>
      <c r="N37" s="9"/>
      <c r="O37" s="9"/>
      <c r="P37" s="9"/>
      <c r="Q37" s="9"/>
      <c r="R37" s="9"/>
      <c r="S37" s="9"/>
      <c r="T37" s="9"/>
      <c r="U37" s="9"/>
      <c r="V37" s="9"/>
      <c r="W37" s="9"/>
      <c r="X37" s="9"/>
    </row>
    <row r="38" spans="1:24" ht="18" customHeight="1" x14ac:dyDescent="0.3">
      <c r="A38" s="43" t="s">
        <v>83</v>
      </c>
      <c r="B38" s="44"/>
      <c r="C38" s="44"/>
      <c r="D38" s="44"/>
      <c r="E38" s="44"/>
      <c r="F38" s="44"/>
      <c r="G38" s="44"/>
      <c r="H38" s="44"/>
      <c r="I38" s="44"/>
      <c r="J38" s="44"/>
      <c r="K38" s="44"/>
      <c r="L38" s="44"/>
      <c r="M38" s="44"/>
      <c r="N38" s="45"/>
      <c r="O38" s="33"/>
      <c r="P38" s="49" t="s">
        <v>85</v>
      </c>
      <c r="Q38" s="50"/>
      <c r="R38" s="50"/>
      <c r="S38" s="50"/>
      <c r="T38" s="50"/>
      <c r="U38" s="50"/>
      <c r="V38" s="50"/>
      <c r="W38" s="50"/>
      <c r="X38" s="51"/>
    </row>
    <row r="39" spans="1:24" ht="18" customHeight="1" x14ac:dyDescent="0.3">
      <c r="A39" s="46" t="s">
        <v>84</v>
      </c>
      <c r="B39" s="47"/>
      <c r="C39" s="47"/>
      <c r="D39" s="47"/>
      <c r="E39" s="47"/>
      <c r="F39" s="47"/>
      <c r="G39" s="47"/>
      <c r="H39" s="47"/>
      <c r="I39" s="47"/>
      <c r="J39" s="47"/>
      <c r="K39" s="47"/>
      <c r="L39" s="47"/>
      <c r="M39" s="47"/>
      <c r="N39" s="48"/>
      <c r="O39" s="37"/>
      <c r="P39" s="52" t="s">
        <v>82</v>
      </c>
      <c r="Q39" s="53"/>
      <c r="R39" s="53"/>
      <c r="S39" s="53"/>
      <c r="T39" s="53"/>
      <c r="U39" s="53"/>
      <c r="V39" s="53"/>
      <c r="W39" s="53"/>
      <c r="X39" s="54"/>
    </row>
    <row r="40" spans="1:24" ht="18" customHeight="1" x14ac:dyDescent="0.3">
      <c r="A40" s="13"/>
      <c r="B40" s="10"/>
      <c r="C40" s="10"/>
      <c r="D40" s="10"/>
      <c r="E40" s="10"/>
      <c r="F40" s="10"/>
      <c r="G40" s="10"/>
      <c r="H40" s="10"/>
      <c r="I40" s="10"/>
      <c r="J40" s="10"/>
      <c r="K40" s="10"/>
      <c r="L40" s="10"/>
      <c r="M40" s="10"/>
      <c r="N40" s="15"/>
      <c r="O40" s="9"/>
      <c r="P40" s="35"/>
      <c r="Q40" s="10"/>
      <c r="R40" s="13"/>
      <c r="S40" s="10"/>
      <c r="T40" s="10"/>
      <c r="U40" s="10"/>
      <c r="V40" s="10"/>
      <c r="W40" s="10"/>
      <c r="X40" s="15"/>
    </row>
    <row r="41" spans="1:24" ht="18" customHeight="1" x14ac:dyDescent="0.3">
      <c r="A41" s="13"/>
      <c r="B41" s="10"/>
      <c r="C41" s="10"/>
      <c r="D41" s="10"/>
      <c r="E41" s="10"/>
      <c r="F41" s="10"/>
      <c r="G41" s="10"/>
      <c r="H41" s="10"/>
      <c r="I41" s="10"/>
      <c r="J41" s="10"/>
      <c r="K41" s="10"/>
      <c r="L41" s="10"/>
      <c r="M41" s="10"/>
      <c r="N41" s="15"/>
      <c r="O41" s="9"/>
      <c r="P41" s="35"/>
      <c r="Q41" s="10"/>
      <c r="R41" s="13"/>
      <c r="S41" s="10"/>
      <c r="T41" s="10"/>
      <c r="U41" s="10"/>
      <c r="V41" s="10"/>
      <c r="W41" s="10"/>
      <c r="X41" s="15"/>
    </row>
    <row r="42" spans="1:24" ht="18" customHeight="1" x14ac:dyDescent="0.3">
      <c r="A42" s="13"/>
      <c r="B42" s="10"/>
      <c r="C42" s="10"/>
      <c r="D42" s="10"/>
      <c r="E42" s="10"/>
      <c r="F42" s="10"/>
      <c r="G42" s="10"/>
      <c r="H42" s="10"/>
      <c r="I42" s="10"/>
      <c r="J42" s="10"/>
      <c r="K42" s="10"/>
      <c r="L42" s="10"/>
      <c r="M42" s="10"/>
      <c r="N42" s="15"/>
      <c r="O42" s="9"/>
      <c r="P42" s="35"/>
      <c r="Q42" s="10"/>
      <c r="R42" s="13"/>
      <c r="S42" s="10"/>
      <c r="T42" s="10"/>
      <c r="U42" s="10"/>
      <c r="V42" s="10"/>
      <c r="W42" s="10"/>
      <c r="X42" s="15"/>
    </row>
    <row r="43" spans="1:24" ht="18" customHeight="1" x14ac:dyDescent="0.3">
      <c r="A43" s="13"/>
      <c r="B43" s="10"/>
      <c r="C43" s="10"/>
      <c r="D43" s="10"/>
      <c r="E43" s="10"/>
      <c r="F43" s="10"/>
      <c r="G43" s="10"/>
      <c r="H43" s="10"/>
      <c r="I43" s="10"/>
      <c r="J43" s="10"/>
      <c r="K43" s="10"/>
      <c r="L43" s="10"/>
      <c r="M43" s="10"/>
      <c r="N43" s="15"/>
      <c r="O43" s="9"/>
      <c r="P43" s="35"/>
      <c r="Q43" s="10"/>
      <c r="R43" s="13"/>
      <c r="S43" s="10"/>
      <c r="T43" s="10"/>
      <c r="U43" s="10"/>
      <c r="V43" s="10"/>
      <c r="W43" s="10"/>
      <c r="X43" s="15"/>
    </row>
    <row r="44" spans="1:24" ht="18" customHeight="1" x14ac:dyDescent="0.3">
      <c r="A44" s="13"/>
      <c r="B44" s="10"/>
      <c r="C44" s="10"/>
      <c r="D44" s="10"/>
      <c r="E44" s="10"/>
      <c r="F44" s="10"/>
      <c r="G44" s="10"/>
      <c r="H44" s="10"/>
      <c r="I44" s="10"/>
      <c r="J44" s="10"/>
      <c r="K44" s="10"/>
      <c r="L44" s="10"/>
      <c r="M44" s="10"/>
      <c r="N44" s="15"/>
      <c r="O44" s="9"/>
      <c r="P44" s="35"/>
      <c r="Q44" s="10"/>
      <c r="R44" s="13"/>
      <c r="S44" s="10"/>
      <c r="T44" s="10"/>
      <c r="U44" s="10"/>
      <c r="V44" s="10"/>
      <c r="W44" s="10"/>
      <c r="X44" s="15"/>
    </row>
    <row r="45" spans="1:24" ht="18" customHeight="1" x14ac:dyDescent="0.3">
      <c r="A45" s="13"/>
      <c r="B45" s="10"/>
      <c r="C45" s="10"/>
      <c r="D45" s="10"/>
      <c r="E45" s="10"/>
      <c r="F45" s="10"/>
      <c r="G45" s="10"/>
      <c r="H45" s="10"/>
      <c r="I45" s="10"/>
      <c r="J45" s="10"/>
      <c r="K45" s="10"/>
      <c r="L45" s="10"/>
      <c r="M45" s="10"/>
      <c r="N45" s="15"/>
      <c r="O45" s="9"/>
      <c r="P45" s="35"/>
      <c r="Q45" s="10"/>
      <c r="R45" s="13"/>
      <c r="S45" s="10"/>
      <c r="T45" s="10"/>
      <c r="U45" s="10"/>
      <c r="V45" s="10"/>
      <c r="W45" s="10"/>
      <c r="X45" s="15"/>
    </row>
    <row r="46" spans="1:24" ht="18" customHeight="1" x14ac:dyDescent="0.3">
      <c r="A46" s="13"/>
      <c r="B46" s="10"/>
      <c r="C46" s="10"/>
      <c r="D46" s="10"/>
      <c r="E46" s="10"/>
      <c r="F46" s="10"/>
      <c r="G46" s="10"/>
      <c r="H46" s="10"/>
      <c r="I46" s="10"/>
      <c r="J46" s="10"/>
      <c r="K46" s="10"/>
      <c r="L46" s="10"/>
      <c r="M46" s="10"/>
      <c r="N46" s="15"/>
      <c r="O46" s="9"/>
      <c r="P46" s="35"/>
      <c r="Q46" s="10"/>
      <c r="R46" s="13"/>
      <c r="S46" s="10"/>
      <c r="T46" s="10"/>
      <c r="U46" s="10"/>
      <c r="V46" s="10"/>
      <c r="W46" s="10"/>
      <c r="X46" s="15"/>
    </row>
    <row r="47" spans="1:24" ht="18" customHeight="1" x14ac:dyDescent="0.3">
      <c r="A47" s="13"/>
      <c r="B47" s="10"/>
      <c r="C47" s="10"/>
      <c r="D47" s="10"/>
      <c r="E47" s="10"/>
      <c r="F47" s="10"/>
      <c r="G47" s="10"/>
      <c r="H47" s="10"/>
      <c r="I47" s="10"/>
      <c r="J47" s="10"/>
      <c r="K47" s="10"/>
      <c r="L47" s="10"/>
      <c r="M47" s="10"/>
      <c r="N47" s="15"/>
      <c r="O47" s="9"/>
      <c r="P47" s="35"/>
      <c r="Q47" s="10"/>
      <c r="R47" s="13"/>
      <c r="S47" s="10"/>
      <c r="T47" s="10"/>
      <c r="U47" s="10"/>
      <c r="V47" s="10"/>
      <c r="W47" s="10"/>
      <c r="X47" s="15"/>
    </row>
    <row r="48" spans="1:24" ht="18" customHeight="1" x14ac:dyDescent="0.3">
      <c r="A48" s="13"/>
      <c r="B48" s="10"/>
      <c r="C48" s="10"/>
      <c r="D48" s="10"/>
      <c r="E48" s="10"/>
      <c r="F48" s="10"/>
      <c r="G48" s="10"/>
      <c r="H48" s="10"/>
      <c r="I48" s="10"/>
      <c r="J48" s="10"/>
      <c r="K48" s="10"/>
      <c r="L48" s="10"/>
      <c r="M48" s="10"/>
      <c r="N48" s="15"/>
      <c r="O48" s="9"/>
      <c r="P48" s="35"/>
      <c r="Q48" s="10"/>
      <c r="R48" s="13"/>
      <c r="S48" s="10"/>
      <c r="T48" s="10"/>
      <c r="U48" s="10"/>
      <c r="V48" s="10"/>
      <c r="W48" s="10"/>
      <c r="X48" s="15"/>
    </row>
    <row r="49" spans="1:24" ht="18" customHeight="1" x14ac:dyDescent="0.3">
      <c r="A49" s="13"/>
      <c r="B49" s="10"/>
      <c r="C49" s="10"/>
      <c r="D49" s="10"/>
      <c r="E49" s="10"/>
      <c r="F49" s="10"/>
      <c r="G49" s="10"/>
      <c r="H49" s="10"/>
      <c r="I49" s="10"/>
      <c r="J49" s="10"/>
      <c r="K49" s="10"/>
      <c r="L49" s="10"/>
      <c r="M49" s="10"/>
      <c r="N49" s="15"/>
      <c r="O49" s="9"/>
      <c r="P49" s="35"/>
      <c r="Q49" s="10"/>
      <c r="R49" s="13"/>
      <c r="S49" s="10"/>
      <c r="T49" s="10"/>
      <c r="U49" s="10"/>
      <c r="V49" s="10"/>
      <c r="W49" s="10"/>
      <c r="X49" s="15"/>
    </row>
    <row r="50" spans="1:24" ht="18" customHeight="1" x14ac:dyDescent="0.3">
      <c r="A50" s="13"/>
      <c r="B50" s="10"/>
      <c r="C50" s="10"/>
      <c r="D50" s="10"/>
      <c r="E50" s="10"/>
      <c r="F50" s="10"/>
      <c r="G50" s="10"/>
      <c r="H50" s="10"/>
      <c r="I50" s="10"/>
      <c r="J50" s="10"/>
      <c r="K50" s="10"/>
      <c r="L50" s="10"/>
      <c r="M50" s="10"/>
      <c r="N50" s="15"/>
      <c r="O50" s="9"/>
      <c r="P50" s="35"/>
      <c r="Q50" s="10"/>
      <c r="R50" s="13"/>
      <c r="S50" s="10"/>
      <c r="T50" s="10"/>
      <c r="U50" s="10"/>
      <c r="V50" s="10"/>
      <c r="W50" s="10"/>
      <c r="X50" s="15"/>
    </row>
    <row r="51" spans="1:24" ht="18" customHeight="1" x14ac:dyDescent="0.3">
      <c r="A51" s="13"/>
      <c r="B51" s="10"/>
      <c r="C51" s="10"/>
      <c r="D51" s="10"/>
      <c r="E51" s="10"/>
      <c r="F51" s="10"/>
      <c r="G51" s="10"/>
      <c r="H51" s="10"/>
      <c r="I51" s="10"/>
      <c r="J51" s="10"/>
      <c r="K51" s="10"/>
      <c r="L51" s="10"/>
      <c r="M51" s="10"/>
      <c r="N51" s="15"/>
      <c r="O51" s="9"/>
      <c r="P51" s="35"/>
      <c r="Q51" s="10"/>
      <c r="R51" s="13"/>
      <c r="S51" s="10"/>
      <c r="T51" s="10"/>
      <c r="U51" s="10"/>
      <c r="V51" s="10"/>
      <c r="W51" s="10"/>
      <c r="X51" s="15"/>
    </row>
    <row r="52" spans="1:24" ht="18" customHeight="1" x14ac:dyDescent="0.3">
      <c r="A52" s="13"/>
      <c r="B52" s="10"/>
      <c r="C52" s="10"/>
      <c r="D52" s="10"/>
      <c r="E52" s="10"/>
      <c r="F52" s="10"/>
      <c r="G52" s="10"/>
      <c r="H52" s="10"/>
      <c r="I52" s="10"/>
      <c r="J52" s="10"/>
      <c r="K52" s="10"/>
      <c r="L52" s="10"/>
      <c r="M52" s="10"/>
      <c r="N52" s="15"/>
      <c r="O52" s="9"/>
      <c r="P52" s="35"/>
      <c r="Q52" s="10"/>
      <c r="R52" s="13"/>
      <c r="S52" s="10"/>
      <c r="T52" s="10"/>
      <c r="U52" s="10"/>
      <c r="V52" s="10"/>
      <c r="W52" s="10"/>
      <c r="X52" s="15"/>
    </row>
    <row r="53" spans="1:24" ht="18" customHeight="1" x14ac:dyDescent="0.3">
      <c r="A53" s="13"/>
      <c r="B53" s="10"/>
      <c r="C53" s="10"/>
      <c r="D53" s="10"/>
      <c r="E53" s="10"/>
      <c r="F53" s="10"/>
      <c r="G53" s="10"/>
      <c r="H53" s="10"/>
      <c r="I53" s="10"/>
      <c r="J53" s="10"/>
      <c r="K53" s="10"/>
      <c r="L53" s="10"/>
      <c r="M53" s="10"/>
      <c r="N53" s="15"/>
      <c r="O53" s="9"/>
      <c r="P53" s="35"/>
      <c r="Q53" s="10"/>
      <c r="R53" s="13"/>
      <c r="S53" s="10"/>
      <c r="T53" s="10"/>
      <c r="U53" s="10"/>
      <c r="V53" s="10"/>
      <c r="W53" s="10"/>
      <c r="X53" s="15"/>
    </row>
    <row r="54" spans="1:24" ht="18" customHeight="1" x14ac:dyDescent="0.3">
      <c r="A54" s="14"/>
      <c r="B54" s="12"/>
      <c r="C54" s="12"/>
      <c r="D54" s="12"/>
      <c r="E54" s="12"/>
      <c r="F54" s="12"/>
      <c r="G54" s="12"/>
      <c r="H54" s="12"/>
      <c r="I54" s="12"/>
      <c r="J54" s="12"/>
      <c r="K54" s="12"/>
      <c r="L54" s="12"/>
      <c r="M54" s="12"/>
      <c r="N54" s="16"/>
      <c r="O54" s="32"/>
      <c r="P54" s="36"/>
      <c r="Q54" s="12"/>
      <c r="R54" s="14"/>
      <c r="S54" s="12"/>
      <c r="T54" s="12"/>
      <c r="U54" s="12"/>
      <c r="V54" s="12"/>
      <c r="W54" s="12"/>
      <c r="X54" s="16"/>
    </row>
    <row r="55" spans="1:24" ht="10.050000000000001" customHeight="1" x14ac:dyDescent="0.3">
      <c r="A55" s="9"/>
      <c r="B55" s="9"/>
      <c r="C55" s="9"/>
      <c r="D55" s="9"/>
      <c r="E55" s="9"/>
      <c r="F55" s="9"/>
      <c r="G55" s="9"/>
      <c r="H55" s="9"/>
      <c r="I55" s="9"/>
      <c r="J55" s="9"/>
      <c r="K55" s="9"/>
      <c r="L55" s="9"/>
      <c r="M55" s="9"/>
      <c r="N55" s="9"/>
      <c r="O55" s="9"/>
      <c r="P55" s="9"/>
      <c r="Q55" s="9"/>
      <c r="R55" s="9"/>
      <c r="S55" s="9"/>
      <c r="T55" s="9"/>
      <c r="U55" s="9"/>
      <c r="V55" s="9"/>
      <c r="W55" s="9"/>
      <c r="X55" s="9"/>
    </row>
    <row r="56" spans="1:24" ht="18" customHeight="1" x14ac:dyDescent="0.35">
      <c r="A56" s="111" t="s">
        <v>86</v>
      </c>
      <c r="B56" s="112"/>
      <c r="C56" s="112"/>
      <c r="D56" s="112"/>
      <c r="E56" s="112"/>
      <c r="F56" s="112"/>
      <c r="G56" s="112"/>
      <c r="H56" s="112"/>
      <c r="I56" s="112"/>
      <c r="J56" s="112"/>
      <c r="K56" s="112"/>
      <c r="L56" s="112"/>
      <c r="M56" s="112"/>
      <c r="N56" s="112"/>
      <c r="O56" s="112"/>
      <c r="P56" s="112"/>
      <c r="Q56" s="11"/>
      <c r="R56" s="11"/>
      <c r="S56" s="11"/>
      <c r="T56" s="11"/>
      <c r="U56" s="113" t="s">
        <v>87</v>
      </c>
      <c r="V56" s="114"/>
      <c r="W56" s="114"/>
      <c r="X56" s="115"/>
    </row>
    <row r="57" spans="1:24" ht="18" customHeight="1" x14ac:dyDescent="0.3">
      <c r="A57" s="13"/>
      <c r="B57" s="10"/>
      <c r="C57" s="10"/>
      <c r="D57" s="10"/>
      <c r="E57" s="10"/>
      <c r="F57" s="10"/>
      <c r="G57" s="10"/>
      <c r="H57" s="10"/>
      <c r="I57" s="10"/>
      <c r="J57" s="10"/>
      <c r="K57" s="10"/>
      <c r="L57" s="10"/>
      <c r="M57" s="10"/>
      <c r="N57" s="10"/>
      <c r="O57" s="10"/>
      <c r="P57" s="10"/>
      <c r="Q57" s="10"/>
      <c r="R57" s="10"/>
      <c r="S57" s="10"/>
      <c r="T57" s="10"/>
      <c r="U57" s="10"/>
      <c r="V57" s="10"/>
      <c r="W57" s="10"/>
      <c r="X57" s="15"/>
    </row>
    <row r="58" spans="1:24" ht="22.05" customHeight="1" x14ac:dyDescent="0.3">
      <c r="A58" s="116" t="s">
        <v>88</v>
      </c>
      <c r="B58" s="100"/>
      <c r="C58" s="100"/>
      <c r="D58" s="100" t="s">
        <v>89</v>
      </c>
      <c r="E58" s="100"/>
      <c r="F58" s="100"/>
      <c r="G58" s="100"/>
      <c r="H58" s="100"/>
      <c r="I58" s="100" t="s">
        <v>90</v>
      </c>
      <c r="J58" s="100"/>
      <c r="K58" s="100"/>
      <c r="L58" s="100"/>
      <c r="M58" s="100" t="s">
        <v>91</v>
      </c>
      <c r="N58" s="100"/>
      <c r="O58" s="100"/>
      <c r="P58" s="100"/>
      <c r="Q58" s="100" t="s">
        <v>92</v>
      </c>
      <c r="R58" s="100"/>
      <c r="S58" s="100"/>
      <c r="T58" s="100"/>
      <c r="U58" s="100" t="s">
        <v>93</v>
      </c>
      <c r="V58" s="100"/>
      <c r="W58" s="100"/>
      <c r="X58" s="101"/>
    </row>
    <row r="59" spans="1:24" ht="21" customHeight="1" x14ac:dyDescent="0.3">
      <c r="A59" s="102" t="s">
        <v>94</v>
      </c>
      <c r="B59" s="103"/>
      <c r="C59" s="103"/>
      <c r="D59" s="104" t="s">
        <v>14</v>
      </c>
      <c r="E59" s="104"/>
      <c r="F59" s="104"/>
      <c r="G59" s="104"/>
      <c r="H59" s="104"/>
      <c r="I59" s="105">
        <f ca="1">Calculations!P12</f>
        <v>321645.65000000002</v>
      </c>
      <c r="J59" s="106"/>
      <c r="K59" s="106"/>
      <c r="L59" s="106"/>
      <c r="M59" s="105">
        <f ca="1">Calculations!Q12</f>
        <v>141759.76</v>
      </c>
      <c r="N59" s="106"/>
      <c r="O59" s="106"/>
      <c r="P59" s="106"/>
      <c r="Q59" s="107">
        <f ca="1">Calculations!R12</f>
        <v>326224.32</v>
      </c>
      <c r="R59" s="108"/>
      <c r="S59" s="108"/>
      <c r="T59" s="108"/>
      <c r="U59" s="109">
        <f ca="1">Calculations!S12</f>
        <v>0.9859646576932094</v>
      </c>
      <c r="V59" s="108"/>
      <c r="W59" s="108"/>
      <c r="X59" s="110"/>
    </row>
    <row r="60" spans="1:24" ht="21" customHeight="1" x14ac:dyDescent="0.3">
      <c r="A60" s="91" t="s">
        <v>95</v>
      </c>
      <c r="B60" s="92"/>
      <c r="C60" s="92"/>
      <c r="D60" s="93" t="s">
        <v>33</v>
      </c>
      <c r="E60" s="93"/>
      <c r="F60" s="93"/>
      <c r="G60" s="93"/>
      <c r="H60" s="93"/>
      <c r="I60" s="94">
        <f ca="1">Calculations!P13</f>
        <v>319812.58999999997</v>
      </c>
      <c r="J60" s="95"/>
      <c r="K60" s="95"/>
      <c r="L60" s="95"/>
      <c r="M60" s="94">
        <f ca="1">Calculations!Q13</f>
        <v>143086.02999999997</v>
      </c>
      <c r="N60" s="95"/>
      <c r="O60" s="95"/>
      <c r="P60" s="95"/>
      <c r="Q60" s="96">
        <f ca="1">Calculations!R13</f>
        <v>342707.04</v>
      </c>
      <c r="R60" s="97"/>
      <c r="S60" s="97"/>
      <c r="T60" s="97"/>
      <c r="U60" s="98">
        <f ca="1">Calculations!S13</f>
        <v>0.93319527372416977</v>
      </c>
      <c r="V60" s="97"/>
      <c r="W60" s="97"/>
      <c r="X60" s="99"/>
    </row>
    <row r="61" spans="1:24" ht="21" customHeight="1" x14ac:dyDescent="0.3">
      <c r="A61" s="82" t="s">
        <v>96</v>
      </c>
      <c r="B61" s="83"/>
      <c r="C61" s="83"/>
      <c r="D61" s="84" t="s">
        <v>25</v>
      </c>
      <c r="E61" s="84"/>
      <c r="F61" s="84"/>
      <c r="G61" s="84"/>
      <c r="H61" s="84"/>
      <c r="I61" s="85">
        <f ca="1">Calculations!P14</f>
        <v>284572.63999999996</v>
      </c>
      <c r="J61" s="86"/>
      <c r="K61" s="86"/>
      <c r="L61" s="86"/>
      <c r="M61" s="85">
        <f ca="1">Calculations!Q14</f>
        <v>125561.41000000002</v>
      </c>
      <c r="N61" s="86"/>
      <c r="O61" s="86"/>
      <c r="P61" s="86"/>
      <c r="Q61" s="87">
        <f ca="1">Calculations!R14</f>
        <v>296503.69</v>
      </c>
      <c r="R61" s="88"/>
      <c r="S61" s="88"/>
      <c r="T61" s="88"/>
      <c r="U61" s="89">
        <f ca="1">Calculations!S14</f>
        <v>0.95976087177869507</v>
      </c>
      <c r="V61" s="88"/>
      <c r="W61" s="88"/>
      <c r="X61" s="90"/>
    </row>
    <row r="62" spans="1:24" ht="21" customHeight="1" x14ac:dyDescent="0.3">
      <c r="A62" s="73" t="s">
        <v>97</v>
      </c>
      <c r="B62" s="74"/>
      <c r="C62" s="74"/>
      <c r="D62" s="75" t="s">
        <v>50</v>
      </c>
      <c r="E62" s="75"/>
      <c r="F62" s="75"/>
      <c r="G62" s="75"/>
      <c r="H62" s="75"/>
      <c r="I62" s="76">
        <f ca="1">Calculations!P15</f>
        <v>235197.35000000006</v>
      </c>
      <c r="J62" s="77"/>
      <c r="K62" s="77"/>
      <c r="L62" s="77"/>
      <c r="M62" s="76">
        <f ca="1">Calculations!Q15</f>
        <v>98242.809999999983</v>
      </c>
      <c r="N62" s="77"/>
      <c r="O62" s="77"/>
      <c r="P62" s="77"/>
      <c r="Q62" s="78">
        <f ca="1">Calculations!R15</f>
        <v>243532.19</v>
      </c>
      <c r="R62" s="79"/>
      <c r="S62" s="79"/>
      <c r="T62" s="79"/>
      <c r="U62" s="80">
        <f ca="1">Calculations!S15</f>
        <v>0.96577520203797318</v>
      </c>
      <c r="V62" s="79"/>
      <c r="W62" s="79"/>
      <c r="X62" s="81"/>
    </row>
    <row r="63" spans="1:24" ht="21" customHeight="1" x14ac:dyDescent="0.3">
      <c r="A63" s="64" t="s">
        <v>98</v>
      </c>
      <c r="B63" s="65"/>
      <c r="C63" s="65"/>
      <c r="D63" s="66" t="s">
        <v>32</v>
      </c>
      <c r="E63" s="66"/>
      <c r="F63" s="66"/>
      <c r="G63" s="66"/>
      <c r="H63" s="66"/>
      <c r="I63" s="67">
        <f ca="1">Calculations!P16</f>
        <v>222253.37000000002</v>
      </c>
      <c r="J63" s="68"/>
      <c r="K63" s="68"/>
      <c r="L63" s="68"/>
      <c r="M63" s="67">
        <f ca="1">Calculations!Q16</f>
        <v>91617.610000000015</v>
      </c>
      <c r="N63" s="68"/>
      <c r="O63" s="68"/>
      <c r="P63" s="68"/>
      <c r="Q63" s="69">
        <f ca="1">Calculations!R16</f>
        <v>249032.9</v>
      </c>
      <c r="R63" s="70"/>
      <c r="S63" s="70"/>
      <c r="T63" s="70"/>
      <c r="U63" s="71">
        <f ca="1">Calculations!S16</f>
        <v>0.89246589506848306</v>
      </c>
      <c r="V63" s="70"/>
      <c r="W63" s="70"/>
      <c r="X63" s="72"/>
    </row>
    <row r="64" spans="1:24" ht="21" customHeight="1" x14ac:dyDescent="0.3">
      <c r="A64" s="73" t="s">
        <v>99</v>
      </c>
      <c r="B64" s="74"/>
      <c r="C64" s="74"/>
      <c r="D64" s="75" t="s">
        <v>26</v>
      </c>
      <c r="E64" s="75"/>
      <c r="F64" s="75"/>
      <c r="G64" s="75"/>
      <c r="H64" s="75"/>
      <c r="I64" s="76">
        <f ca="1">Calculations!P17</f>
        <v>169478.06</v>
      </c>
      <c r="J64" s="77"/>
      <c r="K64" s="77"/>
      <c r="L64" s="77"/>
      <c r="M64" s="76">
        <f ca="1">Calculations!Q17</f>
        <v>77504.709999999992</v>
      </c>
      <c r="N64" s="77"/>
      <c r="O64" s="77"/>
      <c r="P64" s="77"/>
      <c r="Q64" s="78">
        <f ca="1">Calculations!R17</f>
        <v>164565.64000000001</v>
      </c>
      <c r="R64" s="79"/>
      <c r="S64" s="79"/>
      <c r="T64" s="79"/>
      <c r="U64" s="80">
        <f ca="1">Calculations!S17</f>
        <v>1.0298508242668396</v>
      </c>
      <c r="V64" s="79"/>
      <c r="W64" s="79"/>
      <c r="X64" s="81"/>
    </row>
    <row r="65" spans="1:24" ht="21" customHeight="1" x14ac:dyDescent="0.3">
      <c r="A65" s="64" t="s">
        <v>100</v>
      </c>
      <c r="B65" s="65"/>
      <c r="C65" s="65"/>
      <c r="D65" s="66" t="s">
        <v>20</v>
      </c>
      <c r="E65" s="66"/>
      <c r="F65" s="66"/>
      <c r="G65" s="66"/>
      <c r="H65" s="66"/>
      <c r="I65" s="67">
        <f ca="1">Calculations!P18</f>
        <v>164234.41999999998</v>
      </c>
      <c r="J65" s="68"/>
      <c r="K65" s="68"/>
      <c r="L65" s="68"/>
      <c r="M65" s="67">
        <f ca="1">Calculations!Q18</f>
        <v>69560.44</v>
      </c>
      <c r="N65" s="68"/>
      <c r="O65" s="68"/>
      <c r="P65" s="68"/>
      <c r="Q65" s="69">
        <f ca="1">Calculations!R18</f>
        <v>176144.27000000002</v>
      </c>
      <c r="R65" s="70"/>
      <c r="S65" s="70"/>
      <c r="T65" s="70"/>
      <c r="U65" s="71">
        <f ca="1">Calculations!S18</f>
        <v>0.9323858221445408</v>
      </c>
      <c r="V65" s="70"/>
      <c r="W65" s="70"/>
      <c r="X65" s="72"/>
    </row>
    <row r="66" spans="1:24" ht="21" customHeight="1" x14ac:dyDescent="0.3">
      <c r="A66" s="73" t="s">
        <v>101</v>
      </c>
      <c r="B66" s="74"/>
      <c r="C66" s="74"/>
      <c r="D66" s="75" t="s">
        <v>38</v>
      </c>
      <c r="E66" s="75"/>
      <c r="F66" s="75"/>
      <c r="G66" s="75"/>
      <c r="H66" s="75"/>
      <c r="I66" s="76">
        <f ca="1">Calculations!P19</f>
        <v>141611.86000000002</v>
      </c>
      <c r="J66" s="77"/>
      <c r="K66" s="77"/>
      <c r="L66" s="77"/>
      <c r="M66" s="76">
        <f ca="1">Calculations!Q19</f>
        <v>58079.7</v>
      </c>
      <c r="N66" s="77"/>
      <c r="O66" s="77"/>
      <c r="P66" s="77"/>
      <c r="Q66" s="78">
        <f ca="1">Calculations!R19</f>
        <v>130998.17999999998</v>
      </c>
      <c r="R66" s="79"/>
      <c r="S66" s="79"/>
      <c r="T66" s="79"/>
      <c r="U66" s="80">
        <f ca="1">Calculations!S19</f>
        <v>1.0810215836586434</v>
      </c>
      <c r="V66" s="79"/>
      <c r="W66" s="79"/>
      <c r="X66" s="81"/>
    </row>
    <row r="67" spans="1:24" ht="21" customHeight="1" x14ac:dyDescent="0.3">
      <c r="A67" s="64" t="s">
        <v>102</v>
      </c>
      <c r="B67" s="65"/>
      <c r="C67" s="65"/>
      <c r="D67" s="66" t="s">
        <v>44</v>
      </c>
      <c r="E67" s="66"/>
      <c r="F67" s="66"/>
      <c r="G67" s="66"/>
      <c r="H67" s="66"/>
      <c r="I67" s="67">
        <f ca="1">Calculations!P20</f>
        <v>123564.67</v>
      </c>
      <c r="J67" s="68"/>
      <c r="K67" s="68"/>
      <c r="L67" s="68"/>
      <c r="M67" s="67">
        <f ca="1">Calculations!Q20</f>
        <v>58629.26</v>
      </c>
      <c r="N67" s="68"/>
      <c r="O67" s="68"/>
      <c r="P67" s="68"/>
      <c r="Q67" s="69">
        <f ca="1">Calculations!R20</f>
        <v>126954.19</v>
      </c>
      <c r="R67" s="70"/>
      <c r="S67" s="70"/>
      <c r="T67" s="70"/>
      <c r="U67" s="71">
        <f ca="1">Calculations!S20</f>
        <v>0.97330123566618787</v>
      </c>
      <c r="V67" s="70"/>
      <c r="W67" s="70"/>
      <c r="X67" s="72"/>
    </row>
    <row r="68" spans="1:24" ht="21" customHeight="1" x14ac:dyDescent="0.3">
      <c r="A68" s="55" t="s">
        <v>103</v>
      </c>
      <c r="B68" s="56"/>
      <c r="C68" s="56"/>
      <c r="D68" s="57" t="s">
        <v>22</v>
      </c>
      <c r="E68" s="57"/>
      <c r="F68" s="57"/>
      <c r="G68" s="57"/>
      <c r="H68" s="57"/>
      <c r="I68" s="58">
        <f ca="1">Calculations!P21</f>
        <v>96482.720000000016</v>
      </c>
      <c r="J68" s="59"/>
      <c r="K68" s="59"/>
      <c r="L68" s="59"/>
      <c r="M68" s="58">
        <f ca="1">Calculations!Q21</f>
        <v>41928.339999999997</v>
      </c>
      <c r="N68" s="59"/>
      <c r="O68" s="59"/>
      <c r="P68" s="59"/>
      <c r="Q68" s="60">
        <f ca="1">Calculations!R21</f>
        <v>94421.419999999984</v>
      </c>
      <c r="R68" s="61"/>
      <c r="S68" s="61"/>
      <c r="T68" s="61"/>
      <c r="U68" s="62">
        <f ca="1">Calculations!S21</f>
        <v>1.0218308515165313</v>
      </c>
      <c r="V68" s="61"/>
      <c r="W68" s="61"/>
      <c r="X68" s="63"/>
    </row>
    <row r="69" spans="1:24" ht="18" customHeight="1" x14ac:dyDescent="0.3">
      <c r="A69" s="13"/>
      <c r="B69" s="10"/>
      <c r="C69" s="10"/>
      <c r="D69" s="10"/>
      <c r="E69" s="10"/>
      <c r="F69" s="10"/>
      <c r="G69" s="10"/>
      <c r="H69" s="10"/>
      <c r="I69" s="10"/>
      <c r="J69" s="10"/>
      <c r="K69" s="10"/>
      <c r="L69" s="10"/>
      <c r="M69" s="10"/>
      <c r="N69" s="10"/>
      <c r="O69" s="10"/>
      <c r="P69" s="10"/>
      <c r="Q69" s="10"/>
      <c r="R69" s="10"/>
      <c r="S69" s="10"/>
      <c r="T69" s="10"/>
      <c r="U69" s="10"/>
      <c r="V69" s="10"/>
      <c r="W69" s="10"/>
      <c r="X69" s="15"/>
    </row>
    <row r="70" spans="1:24" ht="19.95" customHeight="1" x14ac:dyDescent="0.3">
      <c r="A70" s="39" t="s">
        <v>104</v>
      </c>
      <c r="B70" s="40"/>
      <c r="C70" s="40"/>
      <c r="D70" s="40"/>
      <c r="E70" s="40"/>
      <c r="F70" s="40"/>
      <c r="G70" s="40"/>
      <c r="H70" s="40"/>
      <c r="I70" s="34"/>
      <c r="J70" s="34"/>
      <c r="K70" s="34"/>
      <c r="L70" s="34"/>
      <c r="M70" s="34"/>
      <c r="N70" s="34"/>
      <c r="O70" s="34"/>
      <c r="P70" s="34"/>
      <c r="Q70" s="41" t="str">
        <f>"Total Revenue: "&amp;TEXT(Calculations!B2,"$#,##0.00")</f>
        <v>Total Revenue: $20,78,853.33</v>
      </c>
      <c r="R70" s="40"/>
      <c r="S70" s="40"/>
      <c r="T70" s="40"/>
      <c r="U70" s="40"/>
      <c r="V70" s="40"/>
      <c r="W70" s="40"/>
      <c r="X70" s="42"/>
    </row>
    <row r="71" spans="1:24" ht="10.050000000000001" customHeight="1" x14ac:dyDescent="0.3">
      <c r="A71" s="9"/>
      <c r="B71" s="9"/>
      <c r="C71" s="9"/>
      <c r="D71" s="9"/>
      <c r="E71" s="9"/>
      <c r="F71" s="9"/>
      <c r="G71" s="9"/>
      <c r="H71" s="9"/>
      <c r="I71" s="9"/>
      <c r="J71" s="9"/>
      <c r="K71" s="9"/>
      <c r="L71" s="9"/>
      <c r="M71" s="9"/>
      <c r="N71" s="9"/>
      <c r="O71" s="9"/>
      <c r="P71" s="9"/>
      <c r="Q71" s="9"/>
      <c r="R71" s="9"/>
      <c r="S71" s="9"/>
      <c r="T71" s="9"/>
      <c r="U71" s="9"/>
      <c r="V71" s="9"/>
      <c r="W71" s="9"/>
      <c r="X71" s="9"/>
    </row>
    <row r="72" spans="1:24" ht="10.050000000000001" customHeight="1" x14ac:dyDescent="0.3">
      <c r="A72" s="9"/>
      <c r="B72" s="9"/>
      <c r="C72" s="9"/>
      <c r="D72" s="9"/>
      <c r="E72" s="9"/>
      <c r="F72" s="9"/>
      <c r="G72" s="9"/>
      <c r="H72" s="9"/>
      <c r="I72" s="9"/>
      <c r="J72" s="9"/>
      <c r="K72" s="9"/>
      <c r="L72" s="9"/>
      <c r="M72" s="9"/>
      <c r="N72" s="9"/>
      <c r="O72" s="9"/>
      <c r="P72" s="9"/>
      <c r="Q72" s="9"/>
      <c r="R72" s="9"/>
      <c r="S72" s="9"/>
      <c r="T72" s="9"/>
      <c r="U72" s="9"/>
      <c r="V72" s="9"/>
      <c r="W72" s="9"/>
      <c r="X72" s="9"/>
    </row>
  </sheetData>
  <mergeCells count="100">
    <mergeCell ref="Q4:X4"/>
    <mergeCell ref="A13:D13"/>
    <mergeCell ref="P13:S13"/>
    <mergeCell ref="K13:N13"/>
    <mergeCell ref="K14:N16"/>
    <mergeCell ref="K17:N18"/>
    <mergeCell ref="A2:H2"/>
    <mergeCell ref="A3:H3"/>
    <mergeCell ref="A4:H4"/>
    <mergeCell ref="I4:P4"/>
    <mergeCell ref="A14:D16"/>
    <mergeCell ref="A17:D18"/>
    <mergeCell ref="F13:I13"/>
    <mergeCell ref="F14:I16"/>
    <mergeCell ref="F17:I18"/>
    <mergeCell ref="P14:S16"/>
    <mergeCell ref="P17:S18"/>
    <mergeCell ref="U13:X13"/>
    <mergeCell ref="U14:X16"/>
    <mergeCell ref="U17:X18"/>
    <mergeCell ref="A21:H21"/>
    <mergeCell ref="J20:Q20"/>
    <mergeCell ref="S20:X20"/>
    <mergeCell ref="J21:Q21"/>
    <mergeCell ref="S21:X21"/>
    <mergeCell ref="A20:H20"/>
    <mergeCell ref="A56:P56"/>
    <mergeCell ref="U56:X56"/>
    <mergeCell ref="A58:C58"/>
    <mergeCell ref="D58:H58"/>
    <mergeCell ref="I58:L58"/>
    <mergeCell ref="M58:P58"/>
    <mergeCell ref="Q58:T58"/>
    <mergeCell ref="U58:X58"/>
    <mergeCell ref="A59:C59"/>
    <mergeCell ref="D59:H59"/>
    <mergeCell ref="I59:L59"/>
    <mergeCell ref="M59:P59"/>
    <mergeCell ref="Q59:T59"/>
    <mergeCell ref="U59:X59"/>
    <mergeCell ref="U61:X61"/>
    <mergeCell ref="A60:C60"/>
    <mergeCell ref="D60:H60"/>
    <mergeCell ref="I60:L60"/>
    <mergeCell ref="M60:P60"/>
    <mergeCell ref="Q60:T60"/>
    <mergeCell ref="U60:X60"/>
    <mergeCell ref="A61:C61"/>
    <mergeCell ref="D61:H61"/>
    <mergeCell ref="I61:L61"/>
    <mergeCell ref="M61:P61"/>
    <mergeCell ref="Q61:T61"/>
    <mergeCell ref="U63:X63"/>
    <mergeCell ref="A62:C62"/>
    <mergeCell ref="D62:H62"/>
    <mergeCell ref="I62:L62"/>
    <mergeCell ref="M62:P62"/>
    <mergeCell ref="Q62:T62"/>
    <mergeCell ref="U62:X62"/>
    <mergeCell ref="A63:C63"/>
    <mergeCell ref="D63:H63"/>
    <mergeCell ref="I63:L63"/>
    <mergeCell ref="M63:P63"/>
    <mergeCell ref="Q63:T63"/>
    <mergeCell ref="U65:X65"/>
    <mergeCell ref="A64:C64"/>
    <mergeCell ref="D64:H64"/>
    <mergeCell ref="I64:L64"/>
    <mergeCell ref="M64:P64"/>
    <mergeCell ref="Q64:T64"/>
    <mergeCell ref="U64:X64"/>
    <mergeCell ref="A65:C65"/>
    <mergeCell ref="D65:H65"/>
    <mergeCell ref="I65:L65"/>
    <mergeCell ref="M65:P65"/>
    <mergeCell ref="Q65:T65"/>
    <mergeCell ref="Q67:T67"/>
    <mergeCell ref="U67:X67"/>
    <mergeCell ref="A66:C66"/>
    <mergeCell ref="D66:H66"/>
    <mergeCell ref="I66:L66"/>
    <mergeCell ref="M66:P66"/>
    <mergeCell ref="Q66:T66"/>
    <mergeCell ref="U66:X66"/>
    <mergeCell ref="A70:H70"/>
    <mergeCell ref="Q70:X70"/>
    <mergeCell ref="A38:N38"/>
    <mergeCell ref="A39:N39"/>
    <mergeCell ref="P38:X38"/>
    <mergeCell ref="P39:X39"/>
    <mergeCell ref="A68:C68"/>
    <mergeCell ref="D68:H68"/>
    <mergeCell ref="I68:L68"/>
    <mergeCell ref="M68:P68"/>
    <mergeCell ref="Q68:T68"/>
    <mergeCell ref="U68:X68"/>
    <mergeCell ref="A67:C67"/>
    <mergeCell ref="D67:H67"/>
    <mergeCell ref="I67:L67"/>
    <mergeCell ref="M67:P67"/>
  </mergeCells>
  <conditionalFormatting sqref="U59:X68">
    <cfRule type="dataBar" priority="1">
      <dataBar>
        <cfvo type="num" val="0"/>
        <cfvo type="num" val="1.1000000000000001"/>
        <color rgb="FF638EC6"/>
      </dataBar>
      <extLst>
        <ext xmlns:x14="http://schemas.microsoft.com/office/spreadsheetml/2009/9/main" uri="{B025F937-C7B1-47D3-B67F-A62EFF666E3E}">
          <x14:id>{59051BCE-CAF5-48B7-A92E-7FDEE376787D}</x14:id>
        </ext>
      </extLst>
    </cfRule>
  </conditionalFormatting>
  <pageMargins left="0.7" right="0.7" top="0.75" bottom="0.75" header="0.3" footer="0.3"/>
  <pageSetup scale="43"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dataBar" id="{59051BCE-CAF5-48B7-A92E-7FDEE376787D}">
            <x14:dataBar minLength="0" maxLength="100" negativeBarColorSameAsPositive="1" axisPosition="none">
              <x14:cfvo type="num">
                <xm:f>0</xm:f>
              </x14:cfvo>
              <x14:cfvo type="num">
                <xm:f>1.1000000000000001</xm:f>
              </x14:cfvo>
            </x14:dataBar>
          </x14:cfRule>
          <xm:sqref>U59:X68</xm:sqref>
        </x14:conditionalFormatting>
      </x14:conditionalFormattings>
    </ex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Raw Data</vt:lpstr>
      <vt:lpstr>Calculations</vt:lpstr>
      <vt:lpstr>Pivot Data</vt:lpstr>
      <vt:lpstr>Dashboard</vt:lpstr>
      <vt:lpstr>Dashboard!Print_Area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Dhirendra Shukla</dc:creator>
  <cp:lastModifiedBy>Dhirendra Shukla</cp:lastModifiedBy>
  <dcterms:created xsi:type="dcterms:W3CDTF">2026-10-15T03:57:35Z</dcterms:created>
  <dcterms:modified xsi:type="dcterms:W3CDTF">2026-10-15T07:50:28Z</dcterms:modified>
</cp:coreProperties>
</file>